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c-back\ауп$\ПОЧТА\2021-2022\9-МАЙ\05.05.2022\СРОЧНО! Пакет Документов ФХД\"/>
    </mc:Choice>
  </mc:AlternateContent>
  <bookViews>
    <workbookView xWindow="0" yWindow="0" windowWidth="23040" windowHeight="9372" tabRatio="788"/>
  </bookViews>
  <sheets>
    <sheet name="Титул ПФХД" sheetId="36" r:id="rId1"/>
    <sheet name="ПФХД" sheetId="37" r:id="rId2"/>
    <sheet name="Закупка ТРУ" sheetId="38" r:id="rId3"/>
    <sheet name="4" sheetId="39" state="hidden"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123" localSheetId="3">#REF!</definedName>
    <definedName name="_123" localSheetId="0">#REF!</definedName>
    <definedName name="_123">#REF!</definedName>
    <definedName name="_in2007" localSheetId="0">#REF!</definedName>
    <definedName name="_in2007">#REF!</definedName>
    <definedName name="_in2008" localSheetId="0">#REF!</definedName>
    <definedName name="_in2008">#REF!</definedName>
    <definedName name="_in2009" localSheetId="0">#REF!</definedName>
    <definedName name="_in2009">#REF!</definedName>
    <definedName name="_in2010" localSheetId="0">#REF!</definedName>
    <definedName name="_in2010">#REF!</definedName>
    <definedName name="_in2011" localSheetId="0">#REF!</definedName>
    <definedName name="_in2011">#REF!</definedName>
    <definedName name="_in2012" localSheetId="0">#REF!</definedName>
    <definedName name="_in2012">#REF!</definedName>
    <definedName name="_in2013" localSheetId="0">#REF!</definedName>
    <definedName name="_in2013">#REF!</definedName>
    <definedName name="_in2014" localSheetId="0">#REF!</definedName>
    <definedName name="_in2014">#REF!</definedName>
    <definedName name="_in2015" localSheetId="0">#REF!</definedName>
    <definedName name="_in2015">#REF!</definedName>
    <definedName name="_inf2007" localSheetId="0">#REF!</definedName>
    <definedName name="_inf2007">#REF!</definedName>
    <definedName name="_inf2008" localSheetId="0">#REF!</definedName>
    <definedName name="_inf2008">#REF!</definedName>
    <definedName name="_inf2009" localSheetId="0">#REF!</definedName>
    <definedName name="_inf2009">#REF!</definedName>
    <definedName name="_inf2010" localSheetId="0">#REF!</definedName>
    <definedName name="_inf2010">#REF!</definedName>
    <definedName name="_inf2011" localSheetId="0">#REF!</definedName>
    <definedName name="_inf2011">#REF!</definedName>
    <definedName name="_inf2012" localSheetId="0">#REF!</definedName>
    <definedName name="_inf2012">#REF!</definedName>
    <definedName name="_inf2013" localSheetId="0">#REF!</definedName>
    <definedName name="_inf2013">#REF!</definedName>
    <definedName name="_inf20131" localSheetId="0">#REF!</definedName>
    <definedName name="_inf20131">#REF!</definedName>
    <definedName name="_inf2014" localSheetId="0">#REF!</definedName>
    <definedName name="_inf2014">#REF!</definedName>
    <definedName name="_inf2015" localSheetId="0">#REF!</definedName>
    <definedName name="_inf2015">#REF!</definedName>
    <definedName name="_inf2015_" localSheetId="0">#REF!</definedName>
    <definedName name="_inf2015_">#REF!</definedName>
    <definedName name="_inf2016" localSheetId="0">#REF!</definedName>
    <definedName name="_inf2016">#REF!</definedName>
    <definedName name="_inf202111" localSheetId="0">#REF!</definedName>
    <definedName name="_inf202111">#REF!</definedName>
    <definedName name="_mm1">[1]ПРОГНОЗ_1!#REF!</definedName>
    <definedName name="_отдых2" localSheetId="0">#REF!</definedName>
    <definedName name="_отдых2">#REF!</definedName>
    <definedName name="_xlnm._FilterDatabase" localSheetId="1" hidden="1">ПФХД!$A$10:$N$79</definedName>
    <definedName name="ddd" localSheetId="0">[2]ПРОГНОЗ_1!#REF!</definedName>
    <definedName name="ddd">[2]ПРОГНОЗ_1!#REF!</definedName>
    <definedName name="ff" localSheetId="0">#REF!</definedName>
    <definedName name="ff">#REF!</definedName>
    <definedName name="fffff" localSheetId="0">'[3]Гр5(о)'!#REF!</definedName>
    <definedName name="fffff">'[3]Гр5(о)'!#REF!</definedName>
    <definedName name="ffffff" localSheetId="0">'[3]Гр5(о)'!#REF!</definedName>
    <definedName name="ffffff">'[3]Гр5(о)'!#REF!</definedName>
    <definedName name="gggg" localSheetId="0">#REF!</definedName>
    <definedName name="gggg">#REF!</definedName>
    <definedName name="gggggg" localSheetId="0">#REF!</definedName>
    <definedName name="gggggg">#REF!</definedName>
    <definedName name="jjjj" localSheetId="0">'[4]Гр5(о)'!#REF!</definedName>
    <definedName name="jjjj">'[4]Гр5(о)'!#REF!</definedName>
    <definedName name="kbcn" localSheetId="0">#REF!</definedName>
    <definedName name="kbcn">#REF!</definedName>
    <definedName name="solver_drv" hidden="1">1</definedName>
    <definedName name="solver_est" hidden="1">1</definedName>
    <definedName name="solver_itr" hidden="1">100</definedName>
    <definedName name="solver_lin" hidden="1">0</definedName>
    <definedName name="solver_num" hidden="1">0</definedName>
    <definedName name="solver_nwt" hidden="1">1</definedName>
    <definedName name="solver_opt" localSheetId="0" hidden="1">#REF!</definedName>
    <definedName name="solver_opt" hidden="1">#REF!</definedName>
    <definedName name="solver_pre" hidden="1">0.000001</definedName>
    <definedName name="solver_scl" hidden="1">0</definedName>
    <definedName name="solver_sho" hidden="1">0</definedName>
    <definedName name="solver_tim" hidden="1">100</definedName>
    <definedName name="solver_tol" hidden="1">0.05</definedName>
    <definedName name="solver_typ" hidden="1">1</definedName>
    <definedName name="solver_val" hidden="1">0</definedName>
    <definedName name="Z_24A9C8D5_7396_4B12_BACB_FFD2D0870F2F_.wvu.FilterData" localSheetId="1" hidden="1">ПФХД!$A$10:$N$79</definedName>
    <definedName name="Z_33FAAE2B_4C16_4B60_82A7_3D09D285D424_.wvu.FilterData" localSheetId="1" hidden="1">ПФХД!$A$10:$N$79</definedName>
    <definedName name="Z_33FAAE2B_4C16_4B60_82A7_3D09D285D424_.wvu.PrintArea" localSheetId="2" hidden="1">'Закупка ТРУ'!$A$1:$U$56</definedName>
    <definedName name="Z_33FAAE2B_4C16_4B60_82A7_3D09D285D424_.wvu.PrintArea" localSheetId="1" hidden="1">ПФХД!$A$1:$N$79</definedName>
    <definedName name="Z_33FAAE2B_4C16_4B60_82A7_3D09D285D424_.wvu.PrintTitles" localSheetId="1" hidden="1">ПФХД!$6:$10</definedName>
    <definedName name="Z_413FE589_EB44_4ED3_8D71_DDB7E5500C49_.wvu.FilterData" localSheetId="1" hidden="1">ПФХД!$A$10:$N$79</definedName>
    <definedName name="Z_413FE589_EB44_4ED3_8D71_DDB7E5500C49_.wvu.PrintArea" localSheetId="2" hidden="1">'Закупка ТРУ'!$A$1:$U$56</definedName>
    <definedName name="Z_413FE589_EB44_4ED3_8D71_DDB7E5500C49_.wvu.PrintArea" localSheetId="1" hidden="1">ПФХД!$A$1:$N$79</definedName>
    <definedName name="Z_413FE589_EB44_4ED3_8D71_DDB7E5500C49_.wvu.PrintTitles" localSheetId="1" hidden="1">ПФХД!$6:$10</definedName>
    <definedName name="Z_A868E7FF_09C1_4166_9C13_564F5D45DEDC_.wvu.FilterData" localSheetId="1" hidden="1">ПФХД!$A$10:$N$79</definedName>
    <definedName name="Z_A868E7FF_09C1_4166_9C13_564F5D45DEDC_.wvu.PrintArea" localSheetId="2" hidden="1">'Закупка ТРУ'!$A$1:$U$56</definedName>
    <definedName name="Z_A868E7FF_09C1_4166_9C13_564F5D45DEDC_.wvu.PrintArea" localSheetId="1" hidden="1">ПФХД!$A$1:$N$79</definedName>
    <definedName name="Z_A868E7FF_09C1_4166_9C13_564F5D45DEDC_.wvu.PrintTitles" localSheetId="1" hidden="1">ПФХД!$6:$10</definedName>
    <definedName name="Z_B72699BC_299D_42B7_A978_9B23F399AA23_.wvu.FilterData" localSheetId="1" hidden="1">ПФХД!$A$10:$N$79</definedName>
    <definedName name="Z_B72699BC_299D_42B7_A978_9B23F399AA23_.wvu.PrintArea" localSheetId="2" hidden="1">'Закупка ТРУ'!$A$1:$U$56</definedName>
    <definedName name="Z_B72699BC_299D_42B7_A978_9B23F399AA23_.wvu.PrintArea" localSheetId="1" hidden="1">ПФХД!$A$1:$N$79</definedName>
    <definedName name="Z_B72699BC_299D_42B7_A978_9B23F399AA23_.wvu.PrintTitles" localSheetId="1" hidden="1">ПФХД!$6:$10</definedName>
    <definedName name="zxcvbm" localSheetId="0">#REF!</definedName>
    <definedName name="zxcvbm">#REF!</definedName>
    <definedName name="а" hidden="1">#REF!</definedName>
    <definedName name="ааа" localSheetId="0" hidden="1">#REF!</definedName>
    <definedName name="ааа" hidden="1">#REF!</definedName>
    <definedName name="август" localSheetId="0" hidden="1">#REF!</definedName>
    <definedName name="август" hidden="1">#REF!</definedName>
    <definedName name="АнМ" localSheetId="0">'[5]Гр5(о)'!#REF!</definedName>
    <definedName name="АнМ">'[5]Гр5(о)'!#REF!</definedName>
    <definedName name="АО" localSheetId="0" hidden="1">#REF!</definedName>
    <definedName name="АО" hidden="1">#REF!</definedName>
    <definedName name="аоа" localSheetId="0" hidden="1">#REF!</definedName>
    <definedName name="аоа" hidden="1">#REF!</definedName>
    <definedName name="аплва" hidden="1">#REF!</definedName>
    <definedName name="апоыпао" localSheetId="0">#REF!</definedName>
    <definedName name="апоыпао">#REF!</definedName>
    <definedName name="апп">#REF!</definedName>
    <definedName name="апрель" localSheetId="0" hidden="1">#REF!</definedName>
    <definedName name="апрель" hidden="1">#REF!</definedName>
    <definedName name="арвоекое" localSheetId="0">#REF!</definedName>
    <definedName name="арвоекое">#REF!</definedName>
    <definedName name="афраврр" localSheetId="0">'[4]Гр5(о)'!#REF!</definedName>
    <definedName name="афраврр">'[4]Гр5(о)'!#REF!</definedName>
    <definedName name="б" localSheetId="0" hidden="1">#REF!</definedName>
    <definedName name="б" hidden="1">#REF!</definedName>
    <definedName name="вв" localSheetId="0">[6]ПРОГНОЗ_1!#REF!</definedName>
    <definedName name="вв">[6]ПРОГНОЗ_1!#REF!</definedName>
    <definedName name="ВИка" localSheetId="0">#REF!</definedName>
    <definedName name="ВИка">#REF!</definedName>
    <definedName name="влол" localSheetId="0">#REF!</definedName>
    <definedName name="влол">#REF!</definedName>
    <definedName name="вр" localSheetId="0">#REF!</definedName>
    <definedName name="вр">#REF!</definedName>
    <definedName name="гоь" localSheetId="0">#REF!</definedName>
    <definedName name="гоь">#REF!</definedName>
    <definedName name="График">"Диагр. 4"</definedName>
    <definedName name="даенашка" hidden="1">#REF!</definedName>
    <definedName name="двеннадцать" hidden="1">#REF!</definedName>
    <definedName name="дгропорплгрш" localSheetId="0">#REF!</definedName>
    <definedName name="дгропорплгрш">#REF!</definedName>
    <definedName name="дек15" localSheetId="0" hidden="1">#REF!</definedName>
    <definedName name="дек15" hidden="1">#REF!</definedName>
    <definedName name="декабрь" localSheetId="0" hidden="1">#REF!</definedName>
    <definedName name="декабрь" hidden="1">#REF!</definedName>
    <definedName name="декабрь2014" localSheetId="0" hidden="1">#REF!</definedName>
    <definedName name="декабрь2014" hidden="1">#REF!</definedName>
    <definedName name="декабрьььь" hidden="1">#REF!</definedName>
    <definedName name="доллдрорапывцыфцууц" localSheetId="0">#REF!</definedName>
    <definedName name="доллдрорапывцыфцууц">#REF!</definedName>
    <definedName name="доходы" localSheetId="0" hidden="1">#REF!</definedName>
    <definedName name="доходы" hidden="1">#REF!</definedName>
    <definedName name="доходы15" localSheetId="0" hidden="1">#REF!</definedName>
    <definedName name="доходы15" hidden="1">#REF!</definedName>
    <definedName name="дошк" localSheetId="0">#REF!</definedName>
    <definedName name="дошк">#REF!</definedName>
    <definedName name="ЖО" localSheetId="0">#REF!</definedName>
    <definedName name="ЖО">#REF!</definedName>
    <definedName name="_xlnm.Print_Titles" localSheetId="1">ПФХД!$6:$10</definedName>
    <definedName name="и" localSheetId="0" hidden="1">#REF!</definedName>
    <definedName name="и" hidden="1">#REF!</definedName>
    <definedName name="им" localSheetId="0">#REF!</definedName>
    <definedName name="им">#REF!</definedName>
    <definedName name="ист" localSheetId="0">#REF!</definedName>
    <definedName name="ист">#REF!</definedName>
    <definedName name="июль" localSheetId="0" hidden="1">#REF!</definedName>
    <definedName name="июль" hidden="1">#REF!</definedName>
    <definedName name="кат" localSheetId="0">#REF!</definedName>
    <definedName name="кат">#REF!</definedName>
    <definedName name="м" localSheetId="0">#REF!</definedName>
    <definedName name="м">#REF!</definedName>
    <definedName name="М1" localSheetId="0">[7]ПРОГНОЗ_1!#REF!</definedName>
    <definedName name="М1">[7]ПРОГНОЗ_1!#REF!</definedName>
    <definedName name="май" localSheetId="0" hidden="1">#REF!</definedName>
    <definedName name="май" hidden="1">#REF!</definedName>
    <definedName name="март" localSheetId="0" hidden="1">#REF!</definedName>
    <definedName name="март" hidden="1">#REF!</definedName>
    <definedName name="Молодежь" localSheetId="0">#REF!</definedName>
    <definedName name="Молодежь">#REF!</definedName>
    <definedName name="Мониторинг1" localSheetId="0">'[8]Гр5(о)'!#REF!</definedName>
    <definedName name="Мониторинг1">'[8]Гр5(о)'!#REF!</definedName>
    <definedName name="наташа" localSheetId="0" hidden="1">#REF!</definedName>
    <definedName name="наташа" hidden="1">#REF!</definedName>
    <definedName name="ноябрь" localSheetId="0" hidden="1">#REF!</definedName>
    <definedName name="ноябрь" hidden="1">#REF!</definedName>
    <definedName name="о" localSheetId="0">#REF!</definedName>
    <definedName name="о">#REF!</definedName>
    <definedName name="обж" localSheetId="0">#REF!</definedName>
    <definedName name="обж">#REF!</definedName>
    <definedName name="обж." localSheetId="0">#REF!</definedName>
    <definedName name="обж.">#REF!</definedName>
    <definedName name="_xlnm.Print_Area" localSheetId="2">'Закупка ТРУ'!$A$1:$J$56</definedName>
    <definedName name="_xlnm.Print_Area" localSheetId="1">ПФХД!$A$1:$N$88</definedName>
    <definedName name="_xlnm.Print_Area" localSheetId="0">'Титул ПФХД'!$A$1:$F$32</definedName>
    <definedName name="Область_печати_ИМ">#REF!</definedName>
    <definedName name="октябрь" localSheetId="0" hidden="1">#REF!</definedName>
    <definedName name="октябрь" hidden="1">#REF!</definedName>
    <definedName name="октябрь1" localSheetId="0" hidden="1">#REF!</definedName>
    <definedName name="октябрь1" hidden="1">#REF!</definedName>
    <definedName name="он" localSheetId="0">#REF!</definedName>
    <definedName name="он">#REF!</definedName>
    <definedName name="оп" localSheetId="0" hidden="1">#REF!</definedName>
    <definedName name="оп" hidden="1">#REF!</definedName>
    <definedName name="орлрл" localSheetId="0" hidden="1">#REF!</definedName>
    <definedName name="орлрл" hidden="1">#REF!</definedName>
    <definedName name="оррр" localSheetId="0" hidden="1">#REF!</definedName>
    <definedName name="оррр" hidden="1">#REF!</definedName>
    <definedName name="отдых2" localSheetId="0">#REF!</definedName>
    <definedName name="отдых2">#REF!</definedName>
    <definedName name="отчет" localSheetId="0" hidden="1">#REF!</definedName>
    <definedName name="отчет" hidden="1">#REF!</definedName>
    <definedName name="п" localSheetId="0">#REF!</definedName>
    <definedName name="п">#REF!</definedName>
    <definedName name="п1п1п1п1" localSheetId="0">'[9]2002(v1)'!#REF!</definedName>
    <definedName name="п1п1п1п1">'[9]2002(v1)'!#REF!</definedName>
    <definedName name="паыоаыпо" localSheetId="0">#REF!</definedName>
    <definedName name="паыоаыпо">#REF!</definedName>
    <definedName name="Пгород" localSheetId="0">#REF!</definedName>
    <definedName name="Пгород">#REF!</definedName>
    <definedName name="ПОКАЗАТЕЛИ_ДОЛГОСР.ПРОГНОЗА" localSheetId="0">'[10]2002(v2)'!#REF!</definedName>
    <definedName name="ПОКАЗАТЕЛИ_ДОЛГОСР.ПРОГНОЗА">'[10]2002(v2)'!#REF!</definedName>
    <definedName name="пппп" localSheetId="0">'[9]2002(v1)'!#REF!</definedName>
    <definedName name="пппп">'[9]2002(v1)'!#REF!</definedName>
    <definedName name="прапр" localSheetId="0">[7]ПРОГНОЗ_1!#REF!</definedName>
    <definedName name="прапр">[7]ПРОГНОЗ_1!#REF!</definedName>
    <definedName name="прво" localSheetId="0">#REF!</definedName>
    <definedName name="прво">#REF!</definedName>
    <definedName name="привет" localSheetId="0">#REF!</definedName>
    <definedName name="привет">#REF!</definedName>
    <definedName name="присмотр" localSheetId="0" hidden="1">#REF!</definedName>
    <definedName name="присмотр" hidden="1">#REF!</definedName>
    <definedName name="про" localSheetId="0">#REF!</definedName>
    <definedName name="про">#REF!</definedName>
    <definedName name="проалвдфщшкопрнео" localSheetId="0">#REF!</definedName>
    <definedName name="проалвдфщшкопрнео">#REF!</definedName>
    <definedName name="Прогноз97" localSheetId="0">[11]ПРОГНОЗ_1!#REF!</definedName>
    <definedName name="Прогноз97">[11]ПРОГНОЗ_1!#REF!</definedName>
    <definedName name="раз" localSheetId="0">#REF!</definedName>
    <definedName name="раз">#REF!</definedName>
    <definedName name="раолдраод" localSheetId="0">#REF!</definedName>
    <definedName name="раолдраод">#REF!</definedName>
    <definedName name="ропор" localSheetId="0">#REF!</definedName>
    <definedName name="ропор">#REF!</definedName>
    <definedName name="ррр" localSheetId="0">#REF!</definedName>
    <definedName name="ррр">#REF!</definedName>
    <definedName name="сентябрь" localSheetId="0" hidden="1">#REF!</definedName>
    <definedName name="сентябрь" hidden="1">#REF!</definedName>
    <definedName name="сол" localSheetId="0" hidden="1">#REF!</definedName>
    <definedName name="сол" hidden="1">#REF!</definedName>
    <definedName name="СЮТ" localSheetId="0">#REF!</definedName>
    <definedName name="СЮТ">#REF!</definedName>
    <definedName name="уцкецукецк" localSheetId="0">'[9]2002(v1)'!#REF!</definedName>
    <definedName name="уцкецукецк">'[9]2002(v1)'!#REF!</definedName>
    <definedName name="фварварффврвр" localSheetId="0">'[5]Гр5(о)'!#REF!</definedName>
    <definedName name="фварварффврвр">'[5]Гр5(о)'!#REF!</definedName>
    <definedName name="фварфварфр" localSheetId="0">#REF!</definedName>
    <definedName name="фварфварфр">#REF!</definedName>
    <definedName name="фврафврварфвра" localSheetId="0">[6]ПРОГНОЗ_1!#REF!</definedName>
    <definedName name="фврафврварфвра">[6]ПРОГНОЗ_1!#REF!</definedName>
    <definedName name="февраль" localSheetId="0" hidden="1">#REF!</definedName>
    <definedName name="февраль" hidden="1">#REF!</definedName>
    <definedName name="фф" localSheetId="0">'[12]Гр5(о)'!#REF!</definedName>
    <definedName name="фф">'[12]Гр5(о)'!#REF!</definedName>
    <definedName name="ффккуеуцкеукеуеуцке" localSheetId="0">#REF!</definedName>
    <definedName name="ффккуеуцкеукеуеуцке">#REF!</definedName>
    <definedName name="ффф" localSheetId="0">#REF!</definedName>
    <definedName name="ффф">#REF!</definedName>
    <definedName name="цуецуецу" localSheetId="0">#REF!</definedName>
    <definedName name="цуецуецу">#REF!</definedName>
    <definedName name="цук" localSheetId="0">'[10]2002(v2)'!#REF!</definedName>
    <definedName name="цук">'[10]2002(v2)'!#REF!</definedName>
    <definedName name="цукеукеук" localSheetId="0">[7]ПРОГНОЗ_1!#REF!</definedName>
    <definedName name="цукеукеук">[7]ПРОГНОЗ_1!#REF!</definedName>
    <definedName name="цукецку" localSheetId="0">[11]ПРОГНОЗ_1!#REF!</definedName>
    <definedName name="цукецку">[11]ПРОГНОЗ_1!#REF!</definedName>
    <definedName name="цукецуке" localSheetId="0">#REF!</definedName>
    <definedName name="цукецуке">#REF!</definedName>
    <definedName name="цукецукеуце" localSheetId="0">'[8]Гр5(о)'!#REF!</definedName>
    <definedName name="цукецукеуце">'[8]Гр5(о)'!#REF!</definedName>
    <definedName name="цуцуе" localSheetId="0">'[3]Гр5(о)'!#REF!</definedName>
    <definedName name="цуцуе">'[3]Гр5(о)'!#REF!</definedName>
    <definedName name="чварьлврл" localSheetId="0">[2]ПРОГНОЗ_1!#REF!</definedName>
    <definedName name="чварьлврл">[2]ПРОГНОЗ_1!#REF!</definedName>
    <definedName name="шщзо" localSheetId="0">'[3]Гр5(о)'!#REF!</definedName>
    <definedName name="шщзо">'[3]Гр5(о)'!#REF!</definedName>
    <definedName name="ыаоапо" localSheetId="0">#REF!</definedName>
    <definedName name="ыаоапо">#REF!</definedName>
    <definedName name="ыапоапо" localSheetId="0">#REF!</definedName>
    <definedName name="ыапоапо">#REF!</definedName>
    <definedName name="ыапоыпао" localSheetId="0">#REF!</definedName>
    <definedName name="ыапоыпао">#REF!</definedName>
    <definedName name="ыпаоапоы" localSheetId="0">#REF!</definedName>
    <definedName name="ыпаоапоы">#REF!</definedName>
    <definedName name="ыпаоыапо" localSheetId="0">[1]ПРОГНОЗ_1!#REF!</definedName>
    <definedName name="ыпаоыапо">[1]ПРОГНОЗ_1!#REF!</definedName>
    <definedName name="ЫЫЫ" hidden="1">#REF!</definedName>
  </definedNames>
  <calcPr calcId="152511"/>
  <customWorkbookViews>
    <customWorkbookView name="Засядько Наталья Викторовна - Личное представление" guid="{B72699BC-299D-42B7-A978-9B23F399AA23}" mergeInterval="0" personalView="1" maximized="1" xWindow="-8" yWindow="-8" windowWidth="1936" windowHeight="1056" tabRatio="945" activeSheetId="5"/>
    <customWorkbookView name="Соколова Татьяна Викторовна - Личное представление" guid="{4660ED57-C31A-43C4-A05C-DF263EC238D0}" mergeInterval="0" personalView="1" maximized="1" xWindow="-9" yWindow="-9" windowWidth="1938" windowHeight="1050" tabRatio="939" activeSheetId="8"/>
    <customWorkbookView name="Миронова Елена Сергеевна - Личное представление" guid="{5B9D9E33-AFE5-4826-BC15-28975AB1E5F8}" mergeInterval="0" personalView="1" xWindow="75" yWindow="6" windowWidth="1802" windowHeight="1012" tabRatio="943" activeSheetId="6"/>
    <customWorkbookView name="Быкова Дарья Львовна - Личное представление" guid="{4DDEBF15-3C9F-44C3-B78F-AE382BE678C1}" mergeInterval="0" personalView="1" maximized="1" xWindow="-8" yWindow="-8" windowWidth="1936" windowHeight="1056" tabRatio="939" activeSheetId="5" showComments="commIndAndComment"/>
    <customWorkbookView name="Райков Евгений Владимирович - Личное представление" guid="{B38BA802-59E1-473D-82D6-51BB59191DC1}" mergeInterval="0" personalView="1" maximized="1" xWindow="-8" yWindow="-8" windowWidth="1936" windowHeight="1056" tabRatio="945" activeSheetId="13"/>
    <customWorkbookView name="Попова Екатерина Николаевна - Личное представление" guid="{3811DC27-6C9C-4281-989A-478EAFEC2147}" mergeInterval="0" personalView="1" maximized="1" xWindow="-8" yWindow="-8" windowWidth="1936" windowHeight="1056" tabRatio="944" activeSheetId="12"/>
    <customWorkbookView name="Лещенко Александра Александровна - Личное представление" guid="{413FE589-EB44-4ED3-8D71-DDB7E5500C49}" mergeInterval="0" personalView="1" maximized="1" xWindow="-8" yWindow="-8" windowWidth="1936" windowHeight="1056" tabRatio="945" activeSheetId="5"/>
  </customWorkbookViews>
</workbook>
</file>

<file path=xl/calcChain.xml><?xml version="1.0" encoding="utf-8"?>
<calcChain xmlns="http://schemas.openxmlformats.org/spreadsheetml/2006/main">
  <c r="O13" i="38" l="1"/>
  <c r="O14" i="38"/>
  <c r="E40" i="37" l="1"/>
  <c r="K70" i="37" l="1"/>
  <c r="J70" i="37"/>
  <c r="G70" i="37"/>
  <c r="E70" i="37"/>
  <c r="D70" i="37"/>
  <c r="K68" i="37"/>
  <c r="H68" i="37"/>
  <c r="E68" i="37"/>
  <c r="D68" i="37"/>
  <c r="K67" i="37"/>
  <c r="J67" i="37"/>
  <c r="H67" i="37"/>
  <c r="G67" i="37"/>
  <c r="E67" i="37"/>
  <c r="D67" i="37"/>
  <c r="J54" i="37"/>
  <c r="G54" i="37"/>
  <c r="D54" i="37"/>
  <c r="J53" i="37"/>
  <c r="G53" i="37"/>
  <c r="D53" i="37"/>
  <c r="K47" i="37"/>
  <c r="H47" i="37"/>
  <c r="E47" i="37"/>
  <c r="D47" i="37"/>
  <c r="J43" i="37"/>
  <c r="G43" i="37"/>
  <c r="D43" i="37"/>
  <c r="D41" i="37"/>
  <c r="K40" i="37"/>
  <c r="J40" i="37"/>
  <c r="H40" i="37"/>
  <c r="G40" i="37"/>
  <c r="D40" i="37"/>
  <c r="J39" i="37"/>
  <c r="G39" i="37"/>
  <c r="D39" i="37"/>
  <c r="K28" i="37"/>
  <c r="H28" i="37"/>
  <c r="E28" i="37"/>
  <c r="J64" i="37" l="1"/>
  <c r="K62" i="37"/>
  <c r="J62" i="37"/>
  <c r="J51" i="37"/>
  <c r="K51" i="37"/>
  <c r="K45" i="37"/>
  <c r="J45" i="37"/>
  <c r="K42" i="37"/>
  <c r="J42" i="37"/>
  <c r="K38" i="37"/>
  <c r="K33" i="37"/>
  <c r="J33" i="37"/>
  <c r="J25" i="37"/>
  <c r="K23" i="37"/>
  <c r="J23" i="37"/>
  <c r="K14" i="37"/>
  <c r="J14" i="37"/>
  <c r="G64" i="37"/>
  <c r="H64" i="37"/>
  <c r="H62" i="37"/>
  <c r="G62" i="37"/>
  <c r="H51" i="37"/>
  <c r="H45" i="37"/>
  <c r="G45" i="37"/>
  <c r="G42" i="37"/>
  <c r="H42" i="37"/>
  <c r="H38" i="37" s="1"/>
  <c r="H33" i="37"/>
  <c r="G33" i="37"/>
  <c r="G25" i="37"/>
  <c r="H23" i="37"/>
  <c r="G23" i="37"/>
  <c r="H14" i="37"/>
  <c r="G14" i="37"/>
  <c r="E62" i="37"/>
  <c r="D62" i="37"/>
  <c r="D51" i="37"/>
  <c r="E51" i="37"/>
  <c r="E45" i="37"/>
  <c r="D45" i="37"/>
  <c r="D42" i="37"/>
  <c r="E42" i="37"/>
  <c r="E35" i="37"/>
  <c r="E33" i="37" s="1"/>
  <c r="D35" i="37"/>
  <c r="D33" i="37" s="1"/>
  <c r="D25" i="37"/>
  <c r="E23" i="37"/>
  <c r="D23" i="37"/>
  <c r="E14" i="37"/>
  <c r="D14" i="37"/>
  <c r="H37" i="37" l="1"/>
  <c r="H27" i="37" s="1"/>
  <c r="H25" i="37" s="1"/>
  <c r="H13" i="37" s="1"/>
  <c r="E38" i="37"/>
  <c r="D64" i="37"/>
  <c r="K64" i="37"/>
  <c r="K37" i="37" s="1"/>
  <c r="K27" i="37" s="1"/>
  <c r="K25" i="37" s="1"/>
  <c r="K13" i="37" s="1"/>
  <c r="G38" i="37"/>
  <c r="D38" i="37"/>
  <c r="E64" i="37"/>
  <c r="E37" i="37" s="1"/>
  <c r="E27" i="37" s="1"/>
  <c r="E25" i="37" s="1"/>
  <c r="E13" i="37" s="1"/>
  <c r="G51" i="37"/>
  <c r="J38" i="37"/>
  <c r="J37" i="37" s="1"/>
  <c r="J19" i="37" s="1"/>
  <c r="J18" i="37" s="1"/>
  <c r="J13" i="37" s="1"/>
  <c r="D37" i="37" l="1"/>
  <c r="D19" i="37" s="1"/>
  <c r="D18" i="37" s="1"/>
  <c r="D13" i="37" s="1"/>
  <c r="G37" i="37"/>
  <c r="G19" i="37" s="1"/>
  <c r="G18" i="37" s="1"/>
  <c r="G13" i="37" s="1"/>
  <c r="E11" i="37"/>
  <c r="F67" i="37" l="1"/>
  <c r="O16" i="38" l="1"/>
  <c r="Q14" i="38"/>
  <c r="G15" i="39"/>
  <c r="F15" i="39"/>
  <c r="B14" i="39" l="1"/>
  <c r="F4" i="39"/>
  <c r="G4" i="39"/>
  <c r="U14" i="39"/>
  <c r="T14" i="39"/>
  <c r="S14" i="39"/>
  <c r="Q14" i="39"/>
  <c r="P14" i="39"/>
  <c r="O14" i="39"/>
  <c r="N14" i="39"/>
  <c r="M14" i="39"/>
  <c r="L14" i="39"/>
  <c r="K14" i="39"/>
  <c r="J14" i="39"/>
  <c r="I14" i="39"/>
  <c r="E14" i="39"/>
  <c r="D14" i="39"/>
  <c r="C14" i="39"/>
  <c r="V13" i="39"/>
  <c r="R13" i="39"/>
  <c r="H13" i="39"/>
  <c r="V12" i="39"/>
  <c r="R12" i="39"/>
  <c r="H12" i="39"/>
  <c r="V11" i="39"/>
  <c r="R11" i="39"/>
  <c r="H11" i="39"/>
  <c r="V10" i="39"/>
  <c r="R10" i="39"/>
  <c r="H10" i="39"/>
  <c r="V9" i="39"/>
  <c r="R9" i="39"/>
  <c r="H9" i="39"/>
  <c r="V8" i="39"/>
  <c r="R8" i="39"/>
  <c r="H8" i="39"/>
  <c r="V7" i="39"/>
  <c r="R7" i="39"/>
  <c r="V6" i="39"/>
  <c r="R6" i="39"/>
  <c r="H6" i="39"/>
  <c r="V5" i="39"/>
  <c r="R5" i="39"/>
  <c r="H5" i="39"/>
  <c r="V4" i="39"/>
  <c r="R4" i="39"/>
  <c r="F7" i="39" l="1"/>
  <c r="F14" i="39" s="1"/>
  <c r="G14" i="39"/>
  <c r="V14" i="39"/>
  <c r="R14" i="39"/>
  <c r="G7" i="39"/>
  <c r="H7" i="39" s="1"/>
  <c r="H4" i="39"/>
  <c r="G12" i="38"/>
  <c r="G14" i="38"/>
  <c r="H14" i="39" l="1"/>
  <c r="L67" i="37"/>
  <c r="I67" i="37" l="1"/>
  <c r="G37" i="38" l="1"/>
  <c r="Q16" i="38"/>
  <c r="I28" i="38"/>
  <c r="Q13" i="38"/>
  <c r="P16" i="38"/>
  <c r="P14" i="38"/>
  <c r="H28" i="38" s="1"/>
  <c r="P13" i="38"/>
  <c r="G28" i="38"/>
  <c r="I37" i="38" l="1"/>
  <c r="H37" i="38"/>
  <c r="G34" i="38"/>
  <c r="I46" i="38"/>
  <c r="I45" i="38"/>
  <c r="H45" i="38"/>
  <c r="G25" i="38"/>
  <c r="G24" i="38"/>
  <c r="G20" i="38" l="1"/>
  <c r="G17" i="38" s="1"/>
  <c r="G8" i="38" s="1"/>
  <c r="G44" i="38"/>
  <c r="G40" i="38"/>
  <c r="I25" i="38" l="1"/>
  <c r="I24" i="38"/>
  <c r="I44" i="38" s="1"/>
  <c r="H25" i="38"/>
  <c r="H24" i="38"/>
  <c r="H44" i="38" s="1"/>
  <c r="J44" i="38"/>
  <c r="J35" i="38"/>
  <c r="J34" i="38" s="1"/>
  <c r="H34" i="38"/>
  <c r="J26" i="38"/>
  <c r="J25" i="38" s="1"/>
  <c r="J22" i="38"/>
  <c r="J20" i="38" s="1"/>
  <c r="J12" i="38"/>
  <c r="I12" i="38"/>
  <c r="I14" i="38" s="1"/>
  <c r="H12" i="38"/>
  <c r="H14" i="38" s="1"/>
  <c r="H20" i="38" l="1"/>
  <c r="J17" i="38"/>
  <c r="J8" i="38" s="1"/>
  <c r="I34" i="38"/>
  <c r="I40" i="38"/>
  <c r="H40" i="38"/>
  <c r="I20" i="38"/>
  <c r="J40" i="38"/>
  <c r="P6" i="37" l="1"/>
  <c r="Q6" i="37"/>
  <c r="F45" i="37" l="1"/>
  <c r="I45" i="37"/>
  <c r="L45" i="37"/>
  <c r="R6" i="37"/>
  <c r="R7" i="37"/>
  <c r="Q7" i="37"/>
  <c r="P7" i="37"/>
  <c r="X42" i="37" l="1"/>
  <c r="A3" i="38"/>
  <c r="F17" i="36"/>
  <c r="A4" i="37"/>
  <c r="R8" i="38"/>
  <c r="R17" i="38" s="1"/>
  <c r="N78" i="37"/>
  <c r="M78" i="37"/>
  <c r="L78" i="37"/>
  <c r="K78" i="37"/>
  <c r="J78" i="37"/>
  <c r="I78" i="37"/>
  <c r="H78" i="37"/>
  <c r="G78" i="37"/>
  <c r="F78" i="37"/>
  <c r="E78" i="37"/>
  <c r="D78" i="37"/>
  <c r="L74" i="37"/>
  <c r="K74" i="37"/>
  <c r="J74" i="37"/>
  <c r="I74" i="37"/>
  <c r="H74" i="37"/>
  <c r="G74" i="37"/>
  <c r="F74" i="37"/>
  <c r="E74" i="37"/>
  <c r="D74" i="37"/>
  <c r="L62" i="37"/>
  <c r="I62" i="37"/>
  <c r="F62" i="37"/>
  <c r="Y51" i="37"/>
  <c r="W51" i="37"/>
  <c r="S51" i="37"/>
  <c r="L51" i="37"/>
  <c r="I51" i="37"/>
  <c r="F51" i="37"/>
  <c r="Y50" i="37"/>
  <c r="X50" i="37"/>
  <c r="W50" i="37"/>
  <c r="S50" i="37"/>
  <c r="Y49" i="37"/>
  <c r="X49" i="37"/>
  <c r="S49" i="37"/>
  <c r="Y48" i="37"/>
  <c r="X48" i="37"/>
  <c r="W48" i="37"/>
  <c r="S48" i="37"/>
  <c r="Y47" i="37"/>
  <c r="X47" i="37"/>
  <c r="W47" i="37"/>
  <c r="S47" i="37"/>
  <c r="Y46" i="37"/>
  <c r="X46" i="37"/>
  <c r="W46" i="37"/>
  <c r="S46" i="37"/>
  <c r="S45" i="37"/>
  <c r="Y44" i="37"/>
  <c r="X44" i="37"/>
  <c r="W44" i="37"/>
  <c r="S44" i="37"/>
  <c r="Y43" i="37"/>
  <c r="X43" i="37"/>
  <c r="W43" i="37"/>
  <c r="S43" i="37"/>
  <c r="Y42" i="37"/>
  <c r="S42" i="37"/>
  <c r="L42" i="37"/>
  <c r="I42" i="37"/>
  <c r="F42" i="37"/>
  <c r="F38" i="37" s="1"/>
  <c r="Y41" i="37"/>
  <c r="X41" i="37"/>
  <c r="W41" i="37"/>
  <c r="S41" i="37"/>
  <c r="L38" i="37"/>
  <c r="I38" i="37"/>
  <c r="N37" i="37"/>
  <c r="M37" i="37"/>
  <c r="F35" i="37"/>
  <c r="F33" i="37" s="1"/>
  <c r="L33" i="37"/>
  <c r="I33" i="37"/>
  <c r="N25" i="37"/>
  <c r="N13" i="37" s="1"/>
  <c r="M25" i="37"/>
  <c r="L23" i="37"/>
  <c r="I23" i="37"/>
  <c r="F23" i="37"/>
  <c r="L20" i="37"/>
  <c r="I20" i="37"/>
  <c r="L14" i="37"/>
  <c r="I14" i="37"/>
  <c r="F14" i="37"/>
  <c r="M13" i="37"/>
  <c r="B15" i="36"/>
  <c r="B49" i="38" l="1"/>
  <c r="X51" i="37" l="1"/>
  <c r="W42" i="37" l="1"/>
  <c r="W49" i="37" l="1"/>
  <c r="I64" i="37" l="1"/>
  <c r="T16" i="38" s="1"/>
  <c r="I37" i="37" l="1"/>
  <c r="T6" i="37" s="1"/>
  <c r="L64" i="37"/>
  <c r="U16" i="38" l="1"/>
  <c r="L37" i="37"/>
  <c r="U6" i="37" s="1"/>
  <c r="L21" i="37"/>
  <c r="L18" i="37" s="1"/>
  <c r="I21" i="37"/>
  <c r="I18" i="37" s="1"/>
  <c r="F18" i="37"/>
  <c r="F25" i="37"/>
  <c r="F13" i="37" s="1"/>
  <c r="Y45" i="37" l="1"/>
  <c r="F64" i="37"/>
  <c r="S16" i="38" s="1"/>
  <c r="L30" i="37"/>
  <c r="L25" i="37" s="1"/>
  <c r="L13" i="37" s="1"/>
  <c r="W13" i="37" s="1"/>
  <c r="I25" i="37"/>
  <c r="I13" i="37" s="1"/>
  <c r="T13" i="37" s="1"/>
  <c r="T14" i="38"/>
  <c r="F37" i="37" l="1"/>
  <c r="S6" i="37" s="1"/>
  <c r="U14" i="38"/>
  <c r="S14" i="38" l="1"/>
  <c r="O8" i="38"/>
  <c r="X45" i="37"/>
  <c r="Q13" i="37"/>
  <c r="S13" i="37"/>
  <c r="T5" i="37"/>
  <c r="V13" i="37" l="1"/>
  <c r="U5" i="37"/>
  <c r="S5" i="37" l="1"/>
  <c r="P13" i="37"/>
  <c r="T13" i="38"/>
  <c r="P8" i="38" l="1"/>
  <c r="S13" i="38"/>
  <c r="W45" i="37"/>
  <c r="Q8" i="38"/>
  <c r="I47" i="38" s="1"/>
  <c r="U13" i="38"/>
  <c r="S4" i="37" l="1"/>
  <c r="I19" i="38"/>
  <c r="I8" i="38" s="1"/>
  <c r="Q20" i="38" s="1"/>
  <c r="H18" i="38"/>
  <c r="H8" i="38" s="1"/>
  <c r="P20" i="38" s="1"/>
  <c r="H46" i="38"/>
  <c r="U4" i="37"/>
  <c r="U7" i="37" s="1"/>
  <c r="U13" i="37"/>
  <c r="T4" i="37"/>
  <c r="T7" i="37" s="1"/>
  <c r="R13" i="37"/>
  <c r="P17" i="38"/>
  <c r="Q17" i="38"/>
  <c r="G45" i="38" l="1"/>
  <c r="O20" i="38"/>
  <c r="O13" i="37"/>
  <c r="S7" i="37"/>
  <c r="O17" i="38"/>
</calcChain>
</file>

<file path=xl/comments1.xml><?xml version="1.0" encoding="utf-8"?>
<comments xmlns="http://schemas.openxmlformats.org/spreadsheetml/2006/main">
  <authors>
    <author>Попова Екатерина Николаевна</author>
    <author>Засядько Наталья Викторовна</author>
    <author>Лещенко Александра Александровна</author>
    <author>Соколова Татьяна Викторовна</author>
  </authors>
  <commentList>
    <comment ref="F18" authorId="0" shapeId="0">
      <text>
        <r>
          <rPr>
            <b/>
            <sz val="9"/>
            <color indexed="81"/>
            <rFont val="Tahoma"/>
            <family val="2"/>
            <charset val="204"/>
          </rPr>
          <t>Попова Екатерина Николаевна:</t>
        </r>
        <r>
          <rPr>
            <sz val="9"/>
            <color indexed="81"/>
            <rFont val="Tahoma"/>
            <family val="2"/>
            <charset val="204"/>
          </rPr>
          <t xml:space="preserve">
</t>
        </r>
        <r>
          <rPr>
            <sz val="14"/>
            <color indexed="81"/>
            <rFont val="Tahoma"/>
            <family val="2"/>
            <charset val="204"/>
          </rPr>
          <t>ДопЭК 810</t>
        </r>
      </text>
    </comment>
    <comment ref="F23" authorId="0" shapeId="0">
      <text>
        <r>
          <rPr>
            <b/>
            <sz val="9"/>
            <color indexed="81"/>
            <rFont val="Tahoma"/>
            <family val="2"/>
            <charset val="204"/>
          </rPr>
          <t>Попова Екатерина Николаевна:</t>
        </r>
        <r>
          <rPr>
            <sz val="9"/>
            <color indexed="81"/>
            <rFont val="Tahoma"/>
            <family val="2"/>
            <charset val="204"/>
          </rPr>
          <t xml:space="preserve">
</t>
        </r>
        <r>
          <rPr>
            <sz val="16"/>
            <color indexed="81"/>
            <rFont val="Tahoma"/>
            <family val="2"/>
            <charset val="204"/>
          </rPr>
          <t>ДопЭК 860</t>
        </r>
      </text>
    </comment>
    <comment ref="F25" authorId="0" shapeId="0">
      <text>
        <r>
          <rPr>
            <b/>
            <sz val="9"/>
            <color indexed="81"/>
            <rFont val="Tahoma"/>
            <family val="2"/>
            <charset val="204"/>
          </rPr>
          <t>Попова Екатерина Николаевна:</t>
        </r>
        <r>
          <rPr>
            <sz val="9"/>
            <color indexed="81"/>
            <rFont val="Tahoma"/>
            <family val="2"/>
            <charset val="204"/>
          </rPr>
          <t xml:space="preserve">
</t>
        </r>
        <r>
          <rPr>
            <sz val="14"/>
            <color indexed="81"/>
            <rFont val="Tahoma"/>
            <family val="2"/>
            <charset val="204"/>
          </rPr>
          <t>ДопЭК 820</t>
        </r>
      </text>
    </comment>
    <comment ref="F30" authorId="1" shapeId="0">
      <text>
        <r>
          <rPr>
            <b/>
            <sz val="9"/>
            <color indexed="81"/>
            <rFont val="Tahoma"/>
            <family val="2"/>
            <charset val="204"/>
          </rPr>
          <t>Засядько Наталья Викторовна:</t>
        </r>
        <r>
          <rPr>
            <sz val="9"/>
            <color indexed="81"/>
            <rFont val="Tahoma"/>
            <family val="2"/>
            <charset val="204"/>
          </rPr>
          <t xml:space="preserve">
</t>
        </r>
        <r>
          <rPr>
            <sz val="14"/>
            <color indexed="81"/>
            <rFont val="Tahoma"/>
            <family val="2"/>
            <charset val="204"/>
          </rPr>
          <t>доп.ЭК 820 (безвозмездные поступления - пожертвования; род. плата за содержание учащегося в ГОЛ; выплаты учащимся, состоящим в ТОШ и др.);
доп.ЭК 810 (невыясненные платежи, возмещение ущерба, оплата недостачи по результатам ревизии)</t>
        </r>
      </text>
    </comment>
    <comment ref="F39" authorId="2" shapeId="0">
      <text>
        <r>
          <rPr>
            <b/>
            <sz val="9"/>
            <color indexed="81"/>
            <rFont val="Tahoma"/>
            <family val="2"/>
            <charset val="204"/>
          </rPr>
          <t>Лещенко Александра Александровна:</t>
        </r>
        <r>
          <rPr>
            <sz val="9"/>
            <color indexed="81"/>
            <rFont val="Tahoma"/>
            <family val="2"/>
            <charset val="204"/>
          </rPr>
          <t xml:space="preserve">
доп.ЭК 810, 820 (доп.КР 991)
</t>
        </r>
      </text>
    </comment>
    <comment ref="F40" authorId="2" shapeId="0">
      <text>
        <r>
          <rPr>
            <b/>
            <sz val="9"/>
            <color indexed="81"/>
            <rFont val="Tahoma"/>
            <family val="2"/>
            <charset val="204"/>
          </rPr>
          <t>Лещенко Александра Александровна:</t>
        </r>
        <r>
          <rPr>
            <sz val="9"/>
            <color indexed="81"/>
            <rFont val="Tahoma"/>
            <family val="2"/>
            <charset val="204"/>
          </rPr>
          <t xml:space="preserve">
доп.ЭК 810, 820 (доп.КР 911,912,913,914,918,919,921,952)</t>
        </r>
      </text>
    </comment>
    <comment ref="O40" authorId="3" shapeId="0">
      <text>
        <r>
          <rPr>
            <b/>
            <sz val="9"/>
            <color indexed="81"/>
            <rFont val="Tahoma"/>
            <family val="2"/>
            <charset val="204"/>
          </rPr>
          <t>Соколова Татьяна Викторовна:</t>
        </r>
        <r>
          <rPr>
            <sz val="9"/>
            <color indexed="81"/>
            <rFont val="Tahoma"/>
            <family val="2"/>
            <charset val="204"/>
          </rPr>
          <t xml:space="preserve">
912 МЗ командировка</t>
        </r>
      </text>
    </comment>
    <comment ref="O41" authorId="3" shapeId="0">
      <text>
        <r>
          <rPr>
            <b/>
            <sz val="9"/>
            <color indexed="81"/>
            <rFont val="Tahoma"/>
            <family val="2"/>
            <charset val="204"/>
          </rPr>
          <t>Соколова Татьяна Викторовна:</t>
        </r>
        <r>
          <rPr>
            <sz val="9"/>
            <color indexed="81"/>
            <rFont val="Tahoma"/>
            <family val="2"/>
            <charset val="204"/>
          </rPr>
          <t xml:space="preserve">
912,966 - в случае сопровождения внештатным сотрудником.ИЦ сопровождение</t>
        </r>
      </text>
    </comment>
    <comment ref="F42" authorId="2" shapeId="0">
      <text>
        <r>
          <rPr>
            <b/>
            <sz val="9"/>
            <color indexed="81"/>
            <rFont val="Tahoma"/>
            <family val="2"/>
            <charset val="204"/>
          </rPr>
          <t>Лещенко Александра Александровна:</t>
        </r>
        <r>
          <rPr>
            <sz val="9"/>
            <color indexed="81"/>
            <rFont val="Tahoma"/>
            <family val="2"/>
            <charset val="204"/>
          </rPr>
          <t xml:space="preserve">
доп.ЭК 810, 820 (доп.КР 992)</t>
        </r>
      </text>
    </comment>
  </commentList>
</comments>
</file>

<file path=xl/comments2.xml><?xml version="1.0" encoding="utf-8"?>
<comments xmlns="http://schemas.openxmlformats.org/spreadsheetml/2006/main">
  <authors>
    <author>Лещенко Александра Александровна</author>
  </authors>
  <commentList>
    <comment ref="D22" authorId="0" shapeId="0">
      <text>
        <r>
          <rPr>
            <b/>
            <sz val="9"/>
            <color indexed="81"/>
            <rFont val="Tahoma"/>
            <family val="2"/>
            <charset val="204"/>
          </rPr>
          <t>Лещенко Александра Александровна:</t>
        </r>
        <r>
          <rPr>
            <sz val="9"/>
            <color indexed="81"/>
            <rFont val="Tahoma"/>
            <family val="2"/>
            <charset val="204"/>
          </rPr>
          <t xml:space="preserve">
доп.ЭК 810, 820 (доп.КР 991)
</t>
        </r>
      </text>
    </comment>
    <comment ref="D23" authorId="0" shapeId="0">
      <text>
        <r>
          <rPr>
            <b/>
            <sz val="9"/>
            <color indexed="81"/>
            <rFont val="Tahoma"/>
            <family val="2"/>
            <charset val="204"/>
          </rPr>
          <t>Лещенко Александра Александровна:</t>
        </r>
        <r>
          <rPr>
            <sz val="9"/>
            <color indexed="81"/>
            <rFont val="Tahoma"/>
            <family val="2"/>
            <charset val="204"/>
          </rPr>
          <t xml:space="preserve">
доп.ЭК 810, 820 (доп.КР 911,912,913,914,918,919,921,952)</t>
        </r>
      </text>
    </comment>
    <comment ref="D25" authorId="0" shapeId="0">
      <text>
        <r>
          <rPr>
            <b/>
            <sz val="9"/>
            <color indexed="81"/>
            <rFont val="Tahoma"/>
            <family val="2"/>
            <charset val="204"/>
          </rPr>
          <t>Лещенко Александра Александровна:</t>
        </r>
        <r>
          <rPr>
            <sz val="9"/>
            <color indexed="81"/>
            <rFont val="Tahoma"/>
            <family val="2"/>
            <charset val="204"/>
          </rPr>
          <t xml:space="preserve">
доп.ЭК 810, 820 (доп.КР 992)</t>
        </r>
      </text>
    </comment>
  </commentList>
</comments>
</file>

<file path=xl/sharedStrings.xml><?xml version="1.0" encoding="utf-8"?>
<sst xmlns="http://schemas.openxmlformats.org/spreadsheetml/2006/main" count="723" uniqueCount="280">
  <si>
    <t>Х</t>
  </si>
  <si>
    <t>Наименование показателя</t>
  </si>
  <si>
    <t>065</t>
  </si>
  <si>
    <t>1.1</t>
  </si>
  <si>
    <t>1.2</t>
  </si>
  <si>
    <t>1.3</t>
  </si>
  <si>
    <t>1.4</t>
  </si>
  <si>
    <t>4.1</t>
  </si>
  <si>
    <t>х</t>
  </si>
  <si>
    <t>1.4.1</t>
  </si>
  <si>
    <t>1.4.2</t>
  </si>
  <si>
    <t>Сумма</t>
  </si>
  <si>
    <t>МАОУ "Гимназия № 4"</t>
  </si>
  <si>
    <t>Муниципальное автономное общеобразовательное учреждение "Гимназия № 4"</t>
  </si>
  <si>
    <t>УТВЕРЖДАЮ</t>
  </si>
  <si>
    <t>(наименование должности лица, утверждающего документ)</t>
  </si>
  <si>
    <t>(подпись)</t>
  </si>
  <si>
    <t>(расшифровка подписи)</t>
  </si>
  <si>
    <t>ПЛАН</t>
  </si>
  <si>
    <t xml:space="preserve">от </t>
  </si>
  <si>
    <t>Коды</t>
  </si>
  <si>
    <t>Дата</t>
  </si>
  <si>
    <t>Орган, осуществляющий</t>
  </si>
  <si>
    <t>по Сводному реестру</t>
  </si>
  <si>
    <t>глава по БК</t>
  </si>
  <si>
    <t>ИНН</t>
  </si>
  <si>
    <t>КПП</t>
  </si>
  <si>
    <t>Единица измерения: руб.</t>
  </si>
  <si>
    <t>по ОКЕИ</t>
  </si>
  <si>
    <t>383</t>
  </si>
  <si>
    <t>Раздел 1. Поступления и выплаты</t>
  </si>
  <si>
    <t>Код строки</t>
  </si>
  <si>
    <t>Код по бюджетной классификации Российской Федерации</t>
  </si>
  <si>
    <t>Сумма, руб. (с точностью до двух знаков после запятой - 0,00)</t>
  </si>
  <si>
    <t>на 2022 г.</t>
  </si>
  <si>
    <t>на 2023 г.</t>
  </si>
  <si>
    <t>на 2024г.</t>
  </si>
  <si>
    <t>за пределами планового периода</t>
  </si>
  <si>
    <t>текущий финансовый год</t>
  </si>
  <si>
    <t>первый год планового периода</t>
  </si>
  <si>
    <t>второй год планового периода</t>
  </si>
  <si>
    <t>Субсидия на финансовое обеспечение выполнения муниципального задания</t>
  </si>
  <si>
    <t>Субсидии, предоставляемые в соответствии с абзацем вторым пункта 1 статьи 78.1 Бюджетного кодекса Российской Федерации</t>
  </si>
  <si>
    <t>поступления от приносящей доход деятельности</t>
  </si>
  <si>
    <t>субсидии</t>
  </si>
  <si>
    <t xml:space="preserve">Остаток средств на начало текущего финансового года </t>
  </si>
  <si>
    <t>0001</t>
  </si>
  <si>
    <t>заполняем в январе</t>
  </si>
  <si>
    <t>Остаток средств на конец текущего финансового года</t>
  </si>
  <si>
    <t>0002</t>
  </si>
  <si>
    <t>по итогам года</t>
  </si>
  <si>
    <t>Доходы, всего:</t>
  </si>
  <si>
    <t>в том числе:
доходы от собственности, всего</t>
  </si>
  <si>
    <t>в том числе:
доходы, получаемые в виде арендной либо иной платы за передачу в возмездное пользование муниципального имущества</t>
  </si>
  <si>
    <t>доходы в виде процентов по депозитам автономных учреждений в кредитных организациях</t>
  </si>
  <si>
    <t>доходы в виде процентов по остаткам средств на счетах автономных учреждений в кредитных организациях</t>
  </si>
  <si>
    <t>доходы от оказания услуг, работ, компенсации затрат учреждений, всего</t>
  </si>
  <si>
    <t>в том числе:
субсидии на финансовое обеспечение выполнения муниципального задания</t>
  </si>
  <si>
    <t>доходы от оказания услуг, выполнения работ, в рамках установленного муниципального задания</t>
  </si>
  <si>
    <t>ДопЭК 810 (СШ 29 содержание детей+присмотр и уход (а именно род.плата в ДОУ)</t>
  </si>
  <si>
    <t>доходы от оказания услуг, выполнения работ, за плату сверх установленного муниципального задания и иной приносящей доход деятельности, предусмотренной уставом учреждения</t>
  </si>
  <si>
    <t>ДопЭК 810 (платные образовательные курсы+питание сотрудников по садам)</t>
  </si>
  <si>
    <t>доходы, поступающие в порядке возмещения расходов, понесенных в связи с эксплуатацией имущества, находящегося в оперативном управлении учреждения</t>
  </si>
  <si>
    <t>доходы от штрафов, пеней, иных сумм принудительного изъятия, всего</t>
  </si>
  <si>
    <t>ДопЭК 860 финансирование на текущую дату</t>
  </si>
  <si>
    <t>в том числе:
суммы принудительного изъятия</t>
  </si>
  <si>
    <t>безвозмездные денежные поступления, всего</t>
  </si>
  <si>
    <t>ДопЭК 820+ДопЭК 810 (невыясненные платежи)</t>
  </si>
  <si>
    <t>в том числе:</t>
  </si>
  <si>
    <t xml:space="preserve">
целевые субсидии</t>
  </si>
  <si>
    <t>Субсидия на иные цели без учета кап.вложений</t>
  </si>
  <si>
    <t>субсидии на осуществление капитальных вложений</t>
  </si>
  <si>
    <t>Субсидия на иные цели только ДопКР 971</t>
  </si>
  <si>
    <t>гранты</t>
  </si>
  <si>
    <t>Берем у Филатовой поступления по ДопЭК 820 (гранты) на текущую дату</t>
  </si>
  <si>
    <t>прочие поступления</t>
  </si>
  <si>
    <t>На начало года берем план по расчетам, по итогам года берем факт поступления у Филатовой</t>
  </si>
  <si>
    <t>прочие доходы, всего</t>
  </si>
  <si>
    <t>доходы от операций с активами, всего</t>
  </si>
  <si>
    <t>прочие поступления, всего</t>
  </si>
  <si>
    <t>из них:
увеличение остатков денежных средств за счет возврата дебиторской задолженности прошлых лет</t>
  </si>
  <si>
    <t xml:space="preserve">возвраты по л/сч </t>
  </si>
  <si>
    <t>Расходы, всего</t>
  </si>
  <si>
    <t>в том числе:
на выплаты персоналу, всего</t>
  </si>
  <si>
    <t>в том числе:
оплата труда</t>
  </si>
  <si>
    <t>Доп.КР 991</t>
  </si>
  <si>
    <t>Расход л/сч</t>
  </si>
  <si>
    <t>Отклонение</t>
  </si>
  <si>
    <t>прочие выплаты персоналу, в том числе компенсационного характера</t>
  </si>
  <si>
    <t>Доп.КР 911,912,913,914,918,919,921,952</t>
  </si>
  <si>
    <t>4. МЗ</t>
  </si>
  <si>
    <t>5. ИЦ</t>
  </si>
  <si>
    <t>2. СД</t>
  </si>
  <si>
    <t>иные выплаты, за исключением фонда оплаты труда учреждения, для выполнения отдельных полномочий</t>
  </si>
  <si>
    <t>КВР 111</t>
  </si>
  <si>
    <t>взносы по обязательному социальному страхованию на выплаты по оплате труда работников и иные выплаты работникам учреждений, всего</t>
  </si>
  <si>
    <t>КВР 112</t>
  </si>
  <si>
    <t>в том числе:
на выплаты по оплате труда</t>
  </si>
  <si>
    <t>Доп.КР 992</t>
  </si>
  <si>
    <t>КВР 113</t>
  </si>
  <si>
    <t>на иные выплаты работникам</t>
  </si>
  <si>
    <t>ДопКР 985 (выплаты, которые производит налоговый отдел на СИЗ)</t>
  </si>
  <si>
    <t>КВР 119</t>
  </si>
  <si>
    <t>социальные и иные выплаты населению, всего</t>
  </si>
  <si>
    <t>КВР 244</t>
  </si>
  <si>
    <t>в том числе:
социальные выплаты гражданам, кроме публичных нормативных социальных выплат</t>
  </si>
  <si>
    <t>КВР 321 (917)</t>
  </si>
  <si>
    <t>из них:
пособия, компенсации и иные социальные выплаты гражданам, кроме публичных нормативных обязательств</t>
  </si>
  <si>
    <t>Доп.КР 917,915,994,993 (выплаты детям с ОВЗ на дому КБ)</t>
  </si>
  <si>
    <t>КВР 831</t>
  </si>
  <si>
    <t>выплата стипендий, осуществление иных расходов на социальную поддержку обучающихся за счет средств стипендиального фонда</t>
  </si>
  <si>
    <t>КВР 852</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</si>
  <si>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</si>
  <si>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Доп.КР 962 (премия главы, расходы проходят по Управлению)</t>
  </si>
  <si>
    <t>КВР 853</t>
  </si>
  <si>
    <t>иные выплаты населению</t>
  </si>
  <si>
    <t>КВР 323</t>
  </si>
  <si>
    <t>уплата налогов, сборов и иных платежей, всего</t>
  </si>
  <si>
    <t>КВР 321 (993)</t>
  </si>
  <si>
    <t>из них:
налог на имущество организаций и земельный налог</t>
  </si>
  <si>
    <t>иные налоги (включаемые в состав расходов) в бюджеты бюджетной системы Российской Федерации, а также государственная пошлина</t>
  </si>
  <si>
    <t>Доп.КР 967</t>
  </si>
  <si>
    <t>уплата штрафов (в том числе административных), пеней, иных платежей</t>
  </si>
  <si>
    <t>Доп.КР 964, 968, 000</t>
  </si>
  <si>
    <t>безвозмездные перечисления организациям и физическим лицам, всего</t>
  </si>
  <si>
    <t>из них:
гранты, предоставляемые другим организациям и физическим лицам</t>
  </si>
  <si>
    <t>гранты, предоставляемые автономным учреждениям</t>
  </si>
  <si>
    <t>гранты, предоставляемые иным некомерческим организациям (за исключением бюджетных и автономных учреждений)</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</si>
  <si>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</si>
  <si>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</si>
  <si>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прочие выплаты (кроме выплат на закупку товаров, работ, услуг)</t>
  </si>
  <si>
    <t>исполнение судебных актов Российской Федерации и мировых соглашений по возмещению вреда, причиненного в результате деятельности учреждения</t>
  </si>
  <si>
    <t>по исполнительным листам</t>
  </si>
  <si>
    <t xml:space="preserve">расходы на закупку товаров, работ, услуг, всего </t>
  </si>
  <si>
    <t>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t>
  </si>
  <si>
    <t>в том числе:
закупку научно-исследовательских и опытно-конструкторских работ</t>
  </si>
  <si>
    <t>закупку товаров, работ, услуг в целях капитального ремонта муниципального имущества</t>
  </si>
  <si>
    <t>прочую закупку товаров, работ и услуг, всего</t>
  </si>
  <si>
    <t>ДпКр 993</t>
  </si>
  <si>
    <t>закупку товаров, работ, услуг в целях создания, разхвития, эксплуатации и вывода из эксплуатации государственных информационных систем</t>
  </si>
  <si>
    <t>закупку энергетических ресурсов</t>
  </si>
  <si>
    <t>ДпКр 931,932</t>
  </si>
  <si>
    <t>капитальные вложения в объекты муниципальной собственности, всего</t>
  </si>
  <si>
    <t>в том числе:
приобретение объектов недвижимого имущества муниципальными учреждениями</t>
  </si>
  <si>
    <t>строительство (реконструкция) объектов недвижимого имущества муниципальными учреждениями</t>
  </si>
  <si>
    <t>Выплаты, уменьшающие доход, всего</t>
  </si>
  <si>
    <t>Показатель отражается со знаком "минус".</t>
  </si>
  <si>
    <t>в том числе:
налог на прибыль</t>
  </si>
  <si>
    <t>Аня Филатова налог на прибыль</t>
  </si>
  <si>
    <t xml:space="preserve">налог на добавленную стоимость </t>
  </si>
  <si>
    <t xml:space="preserve">прочие налоги, уменьшающие доход </t>
  </si>
  <si>
    <t>Прочие выплаты, всего</t>
  </si>
  <si>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 (ым) подразделению (ям) показатель прочих выплат включает показатель поступлений в рамках расчетов между головным учреждением и обособленным подразделением.д</t>
  </si>
  <si>
    <t>из них:
возврат в бюджет средств субсидии</t>
  </si>
  <si>
    <t>возвраты в доход бюджета со знаком -</t>
  </si>
  <si>
    <t>Заместитель директора МКУ "ОК УОиДО" по экономике и финансам</t>
  </si>
  <si>
    <t>В.В. Гоннова</t>
  </si>
  <si>
    <t>&lt;1&gt; В случае утверждения решения о бюджете на текущий финансовый год и плановый период.</t>
  </si>
  <si>
    <t>&lt;2&gt; Указывается дата подписания Плана, а в случае утверждения Плана уполномоченным лицом учреждения - дата утверждения Плана.</t>
  </si>
  <si>
    <t>&lt;3&gt; В графе 3 отражаются:</t>
  </si>
  <si>
    <t>по строкам 1100 - 1900 - коды аналитической группы подвида доходов бюджетов классификации доходов бюджетов;</t>
  </si>
  <si>
    <t>по строкам 1980 - 1990 -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</si>
  <si>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2000 - 2652 - коды видов расходов бюджетов классификации расходов бюджетов;</t>
  </si>
  <si>
    <t>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</si>
  <si>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4000 - 4040 - коды аналитической группы вида источников финансирования дефицитов бюджетов классификации источников финансирования дефицитов бюджетов.</t>
  </si>
  <si>
    <t>&lt;4&gt;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</si>
  <si>
    <t>&lt;5&gt;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 (ым) подразделению (ям) показатель прочих поступлений включает показатель поступлений в рамках расчетов между головным учреждением и обособленным подразделением.</t>
  </si>
  <si>
    <t>&lt;6&gt; 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t>
  </si>
  <si>
    <t>&lt;7&gt; Показатель отражается со знаком "минус".</t>
  </si>
  <si>
    <t>&lt;8&gt;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 (ым) подразделению (ям) показатель прочих выплат включает показатель поступлений в рамках расчетов между головным учреждением и обособленным подразделением.д</t>
  </si>
  <si>
    <t>Раздел 2. Сведения по выплатам на закупки товаров, работ, услуг.</t>
  </si>
  <si>
    <t>ЗАПОЛНЯЕМ ЗДЕСЬ!!!!</t>
  </si>
  <si>
    <t>N п/п</t>
  </si>
  <si>
    <t>Коды строк</t>
  </si>
  <si>
    <t>Год начала закупки</t>
  </si>
  <si>
    <t>Код по бюджетной классификации Российской Федерации &lt;9.1&gt;</t>
  </si>
  <si>
    <t>Уникальный код &lt;9.2&gt;</t>
  </si>
  <si>
    <t>на 2024 г.</t>
  </si>
  <si>
    <t>всего на закупки</t>
  </si>
  <si>
    <t>(текущий финансовый год)</t>
  </si>
  <si>
    <t>(первый год планового периода)</t>
  </si>
  <si>
    <t>(второй год планового периода)</t>
  </si>
  <si>
    <t>КОНТРОЛЬНЫЕ СУММЫ!!!</t>
  </si>
  <si>
    <t xml:space="preserve">Выплаты на закупку товаров, работ, услуг, всего </t>
  </si>
  <si>
    <t>Заключено договоров БЮДЖЕТНЫМ учреждением</t>
  </si>
  <si>
    <t>по контрактам (договорам), заключенным до начала текущего финансового года без применения норм Федерального закона от 05.04.2013 N 44-ФЗ "О контрактной системе в сфере закупок товаров, работ, услуг для обеспечения государственных и муниципальных нужд" (далее - Федеральный закон N 44-ФЗ) и Федерального закона от 18.07.2011 N 223-ФЗ "О закупках товаров, работ, услуг отдельными видами юридических лиц" (далее - Федеральный закон N 223-ФЗ)</t>
  </si>
  <si>
    <t xml:space="preserve">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 </t>
  </si>
  <si>
    <t xml:space="preserve">по контрактам (договорам), заключенным до начала текущего финансового года с учетом требований Федерального закона N 44-ФЗ и Федерального закона N 223-ФЗ </t>
  </si>
  <si>
    <r>
      <t xml:space="preserve">Должен быть </t>
    </r>
    <r>
      <rPr>
        <b/>
        <u/>
        <sz val="16"/>
        <color rgb="FFFF0000"/>
        <rFont val="Times New Roman"/>
        <family val="1"/>
        <charset val="204"/>
      </rPr>
      <t>0</t>
    </r>
  </si>
  <si>
    <t>в 2023 на 2023</t>
  </si>
  <si>
    <t>1.3.1</t>
  </si>
  <si>
    <t>в том числе:
в соответствии с Федеральным законом №44-ФЗ</t>
  </si>
  <si>
    <r>
      <t xml:space="preserve">по соответствующему году закупки за счет субсидий, предоставляемых на финансовое обеспечение выполнения государственного </t>
    </r>
    <r>
      <rPr>
        <b/>
        <sz val="15"/>
        <color rgb="FFFF0000"/>
        <rFont val="Times New Roman"/>
        <family val="1"/>
        <charset val="204"/>
      </rPr>
      <t>(муниципального) задания</t>
    </r>
  </si>
  <si>
    <t>из них &lt;9.1&gt;:</t>
  </si>
  <si>
    <t>26310.1</t>
  </si>
  <si>
    <r>
      <t xml:space="preserve">по соответствующему году закупки за счет субсидий, предоставляемых в соответствии с абзацем вторым пункта 1 статьи 78.1 Бюджетного кодекса Российской Федерации </t>
    </r>
    <r>
      <rPr>
        <b/>
        <sz val="13"/>
        <color rgb="FFFF0000"/>
        <rFont val="Times New Roman"/>
        <family val="1"/>
        <charset val="204"/>
      </rPr>
      <t>(СУБСИДИЯ НА ИНЫЕ ЦЕЛИ)</t>
    </r>
  </si>
  <si>
    <t>из них &lt;9.2&gt;:</t>
  </si>
  <si>
    <t>26310.2</t>
  </si>
  <si>
    <t>1.3.2</t>
  </si>
  <si>
    <t>в соответствии с Федеральным законом №223-ФЗ</t>
  </si>
  <si>
    <r>
      <t xml:space="preserve">по соответствующему году закупки от поступлений от оказания услуг (выполнения работ) </t>
    </r>
    <r>
      <rPr>
        <b/>
        <sz val="13"/>
        <color rgb="FFFF0000"/>
        <rFont val="Times New Roman"/>
        <family val="1"/>
        <charset val="204"/>
      </rPr>
      <t>на платной основе</t>
    </r>
    <r>
      <rPr>
        <sz val="10"/>
        <rFont val="Times New Roman"/>
        <family val="1"/>
        <charset val="204"/>
      </rPr>
      <t xml:space="preserve"> и от иной приносящей доход деятельности</t>
    </r>
  </si>
  <si>
    <t xml:space="preserve">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 </t>
  </si>
  <si>
    <t>за счет субсидий, предоставляемых на финансовое обеспечение выполнения государственного (муниципального) задания</t>
  </si>
  <si>
    <t>1.4.1.1</t>
  </si>
  <si>
    <t>в соответствии с Федеральным законом N 44-ФЗ</t>
  </si>
  <si>
    <t>1.4.1.2</t>
  </si>
  <si>
    <t xml:space="preserve">в соответствии с Федеральным законом N 223-ФЗ </t>
  </si>
  <si>
    <t>за счет субсидий, предоставляемых в соответствии с абзацем вторым пункта 1 статьи 78.1 Бюджетного кодекса Российской Федерации</t>
  </si>
  <si>
    <t>1.4.2.1</t>
  </si>
  <si>
    <t>26421.1</t>
  </si>
  <si>
    <t>1.4.2.2</t>
  </si>
  <si>
    <t>1.4.3</t>
  </si>
  <si>
    <t xml:space="preserve">за счет субсидий, предоставляемых на осуществление капитальных вложений </t>
  </si>
  <si>
    <t>26430.1</t>
  </si>
  <si>
    <t>26430.2</t>
  </si>
  <si>
    <t>1.4.4</t>
  </si>
  <si>
    <t>за счет прочих источников финансового обеспечения</t>
  </si>
  <si>
    <t>1.4.4.1</t>
  </si>
  <si>
    <t>26451.1</t>
  </si>
  <si>
    <t>26451.2</t>
  </si>
  <si>
    <t>1.4.4.2</t>
  </si>
  <si>
    <t>в соответствии с Федеральным законом N 223-ФЗ</t>
  </si>
  <si>
    <t xml:space="preserve">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 </t>
  </si>
  <si>
    <t>в том числе по году начала закупки:</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</si>
  <si>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</si>
  <si>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"__" __________ 20__ г.</t>
  </si>
  <si>
    <t>Учреждение:</t>
  </si>
  <si>
    <t>финансово-хозяйственной деятельности на 2022 г.</t>
  </si>
  <si>
    <t>(на 2022 и плановый период 2023 и 2024 годов)</t>
  </si>
  <si>
    <t>Директор</t>
  </si>
  <si>
    <t>План по АЦК</t>
  </si>
  <si>
    <t>Мун. задание</t>
  </si>
  <si>
    <t>Иные цели</t>
  </si>
  <si>
    <t>Внебюджет</t>
  </si>
  <si>
    <t>на 2022 г. 
очередной финансовый год</t>
  </si>
  <si>
    <t>на 2023 г. 
1-й год планового периода</t>
  </si>
  <si>
    <t>на 2024 г. 
2-й год планового периода</t>
  </si>
  <si>
    <t>в 2024 на 2024</t>
  </si>
  <si>
    <r>
      <t xml:space="preserve">по контрактам (договорам), заключенным до начала текущего финансового года (2021 год) </t>
    </r>
    <r>
      <rPr>
        <b/>
        <sz val="15"/>
        <color rgb="FFFF0000"/>
        <rFont val="Times New Roman"/>
        <family val="1"/>
        <charset val="204"/>
      </rPr>
      <t>(муниципальное задания)</t>
    </r>
  </si>
  <si>
    <r>
      <t xml:space="preserve">по контрактам (договорам), заключенным до начала текущего финансового года (2021 год) </t>
    </r>
    <r>
      <rPr>
        <b/>
        <sz val="15"/>
        <color rgb="FFFF0000"/>
        <rFont val="Times New Roman"/>
        <family val="1"/>
        <charset val="204"/>
      </rPr>
      <t>(СУБСИДИЯ НА ИНЫЕ ЦЕЛИ)</t>
    </r>
  </si>
  <si>
    <r>
      <t xml:space="preserve">по контрактам (договорам), заключенным до начала текущего финансового года (2021 год) </t>
    </r>
    <r>
      <rPr>
        <b/>
        <sz val="15"/>
        <color rgb="FFFF0000"/>
        <rFont val="Times New Roman"/>
        <family val="1"/>
        <charset val="204"/>
      </rPr>
      <t>на платной основе и от иной приносящей доход деятельности</t>
    </r>
  </si>
  <si>
    <t>ДопКр 922,925,927,933,934,941,942,943,947,951,953,954,955,956,957,963,966,971,981,982,983,985,986,987,995,996</t>
  </si>
  <si>
    <t>ДопКр 912,966</t>
  </si>
  <si>
    <t>4,2</t>
  </si>
  <si>
    <t>Я.С. Николаева</t>
  </si>
  <si>
    <t>Я.С.Николаева</t>
  </si>
  <si>
    <t>Мун.задание</t>
  </si>
  <si>
    <t>КВР</t>
  </si>
  <si>
    <t>0210210210</t>
  </si>
  <si>
    <t>0210210490</t>
  </si>
  <si>
    <t>0210253030</t>
  </si>
  <si>
    <t>0000000000</t>
  </si>
  <si>
    <t>0210275640</t>
  </si>
  <si>
    <t>0210274090</t>
  </si>
  <si>
    <t>ИТОГО МЗ</t>
  </si>
  <si>
    <t>0210201210</t>
  </si>
  <si>
    <t>0210201320</t>
  </si>
  <si>
    <t>0220075660</t>
  </si>
  <si>
    <t>02200L3040</t>
  </si>
  <si>
    <t>0220400140</t>
  </si>
  <si>
    <t>0230103110</t>
  </si>
  <si>
    <t>0230276490</t>
  </si>
  <si>
    <t>ИТОГО ИЦ</t>
  </si>
  <si>
    <t>810</t>
  </si>
  <si>
    <t>820</t>
  </si>
  <si>
    <t>860</t>
  </si>
  <si>
    <t>ИТОГО ВИ</t>
  </si>
  <si>
    <t>Все на 111</t>
  </si>
  <si>
    <t>Все на 111 и 119</t>
  </si>
  <si>
    <t>МЗ</t>
  </si>
  <si>
    <r>
      <t xml:space="preserve">функции и полномочия учредителя </t>
    </r>
    <r>
      <rPr>
        <u/>
        <sz val="11"/>
        <color theme="1"/>
        <rFont val="Times New Roman"/>
        <family val="1"/>
        <charset val="204"/>
      </rPr>
      <t>МУ "Управление общего и дошкольного образования"</t>
    </r>
  </si>
  <si>
    <t>"04" мая 2022 г.</t>
  </si>
  <si>
    <t>Показатели по поступлениям и выплатам учреждения на 2022 год и плановый период 2023-2024 (по состоянию на 04.05.2022)</t>
  </si>
  <si>
    <t>Чикалина И.Р.</t>
  </si>
  <si>
    <t>43-72-00*3235</t>
  </si>
  <si>
    <t>Директор МКУ "ОК УОиДО"</t>
  </si>
  <si>
    <t>Л.Э. Ерохина</t>
  </si>
  <si>
    <t>Показатели выплат по расходам на закупку товаров, работ, услуг учреждения на 2022-2024 гг. (по состоянию на 04.05.2022)</t>
  </si>
  <si>
    <t>Исполнитель Заместитель директора по АХЧ Александр Сергеевич Софин</t>
  </si>
  <si>
    <t>тел. 322-055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</si>
</sst>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quot;р.&quot;_-;\-* #,##0.00&quot;р.&quot;_-;_-* &quot;-&quot;??&quot;р.&quot;_-;_-@_-"/>
    <numFmt numFmtId="165" formatCode="_-* #,##0.00_р_._-;\-* #,##0.00_р_._-;_-* &quot;-&quot;??_р_._-;_-@_-"/>
    <numFmt numFmtId="166" formatCode="_(* #,##0.00_);_(* \(#,##0.00\);_(* &quot;-&quot;??_);_(@_)"/>
    <numFmt numFmtId="167" formatCode="#,##0.00_ ;[Red]\-#,##0.00\ "/>
    <numFmt numFmtId="168" formatCode="_-* #,##0.00_р_._-;\-* #,##0.00_р_._-;_-* \-??_р_._-;_-@_-"/>
  </numFmts>
  <fonts count="61" x14ac:knownFonts="1">
    <font>
      <sz val="10"/>
      <name val="Arial"/>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name val="Times New Roman"/>
      <family val="1"/>
      <charset val="204"/>
    </font>
    <font>
      <sz val="10"/>
      <name val="Times New Roman"/>
      <family val="1"/>
      <charset val="204"/>
    </font>
    <font>
      <sz val="10"/>
      <name val="Arial"/>
      <family val="2"/>
      <charset val="204"/>
    </font>
    <font>
      <sz val="10"/>
      <name val="Arial Cyr"/>
      <charset val="204"/>
    </font>
    <font>
      <sz val="12"/>
      <name val="Times New Roman"/>
      <family val="1"/>
      <charset val="204"/>
    </font>
    <font>
      <sz val="14"/>
      <name val="Times New Roman"/>
      <family val="1"/>
      <charset val="204"/>
    </font>
    <font>
      <sz val="11"/>
      <name val="Times New Roman"/>
      <family val="1"/>
      <charset val="204"/>
    </font>
    <font>
      <b/>
      <sz val="14"/>
      <name val="Times New Roman"/>
      <family val="1"/>
      <charset val="204"/>
    </font>
    <font>
      <sz val="10"/>
      <color indexed="8"/>
      <name val="Times New Roman"/>
      <family val="2"/>
      <charset val="204"/>
    </font>
    <font>
      <sz val="13"/>
      <name val="Times New Roman"/>
      <family val="1"/>
      <charset val="204"/>
    </font>
    <font>
      <sz val="10"/>
      <name val="Arial"/>
      <family val="2"/>
      <charset val="204"/>
    </font>
    <font>
      <i/>
      <sz val="11"/>
      <name val="Times New Roman"/>
      <family val="1"/>
      <charset val="204"/>
    </font>
    <font>
      <sz val="11"/>
      <color indexed="8"/>
      <name val="Calibri"/>
      <family val="2"/>
      <charset val="204"/>
    </font>
    <font>
      <sz val="11"/>
      <color theme="1"/>
      <name val="Calibri"/>
      <family val="2"/>
      <charset val="204"/>
      <scheme val="minor"/>
    </font>
    <font>
      <sz val="12"/>
      <color theme="1"/>
      <name val="Times New Roman"/>
      <family val="2"/>
      <charset val="204"/>
    </font>
    <font>
      <sz val="11"/>
      <color theme="1"/>
      <name val="Calibri"/>
      <family val="2"/>
      <scheme val="minor"/>
    </font>
    <font>
      <b/>
      <sz val="11"/>
      <color rgb="FFFF0000"/>
      <name val="Times New Roman"/>
      <family val="1"/>
      <charset val="204"/>
    </font>
    <font>
      <sz val="11"/>
      <color theme="1"/>
      <name val="Times New Roman"/>
      <family val="1"/>
      <charset val="204"/>
    </font>
    <font>
      <b/>
      <sz val="9"/>
      <color indexed="81"/>
      <name val="Tahoma"/>
      <family val="2"/>
      <charset val="204"/>
    </font>
    <font>
      <sz val="9"/>
      <color indexed="81"/>
      <name val="Tahoma"/>
      <family val="2"/>
      <charset val="204"/>
    </font>
    <font>
      <sz val="11"/>
      <color rgb="FFFF0000"/>
      <name val="Times New Roman"/>
      <family val="1"/>
      <charset val="204"/>
    </font>
    <font>
      <sz val="11"/>
      <color rgb="FF000000"/>
      <name val="Calibri"/>
      <family val="2"/>
      <charset val="1"/>
    </font>
    <font>
      <sz val="11"/>
      <color rgb="FF000000"/>
      <name val="Calibri"/>
      <family val="2"/>
      <charset val="204"/>
    </font>
    <font>
      <sz val="8"/>
      <name val="Arial"/>
      <family val="2"/>
      <charset val="1"/>
    </font>
    <font>
      <sz val="8"/>
      <name val="Arial"/>
      <family val="2"/>
      <charset val="204"/>
    </font>
    <font>
      <b/>
      <sz val="11"/>
      <color rgb="FF3F3F3F"/>
      <name val="Calibri"/>
      <family val="2"/>
      <charset val="204"/>
    </font>
    <font>
      <sz val="9"/>
      <color theme="1"/>
      <name val="Times New Roman"/>
      <family val="1"/>
      <charset val="204"/>
    </font>
    <font>
      <u/>
      <sz val="11"/>
      <color theme="10"/>
      <name val="Calibri"/>
      <family val="2"/>
      <scheme val="minor"/>
    </font>
    <font>
      <u/>
      <sz val="11"/>
      <color theme="1"/>
      <name val="Times New Roman"/>
      <family val="1"/>
      <charset val="204"/>
    </font>
    <font>
      <b/>
      <u/>
      <sz val="11"/>
      <name val="Times New Roman"/>
      <family val="1"/>
      <charset val="204"/>
    </font>
    <font>
      <u/>
      <sz val="10"/>
      <color theme="10"/>
      <name val="Arial"/>
      <family val="2"/>
      <charset val="204"/>
    </font>
    <font>
      <u/>
      <sz val="11"/>
      <name val="Times New Roman"/>
      <family val="1"/>
      <charset val="204"/>
    </font>
    <font>
      <sz val="14"/>
      <color indexed="81"/>
      <name val="Tahoma"/>
      <family val="2"/>
      <charset val="204"/>
    </font>
    <font>
      <sz val="16"/>
      <color indexed="81"/>
      <name val="Tahoma"/>
      <family val="2"/>
      <charset val="204"/>
    </font>
    <font>
      <b/>
      <u/>
      <sz val="30"/>
      <color rgb="FFFF0000"/>
      <name val="Times New Roman"/>
      <family val="1"/>
      <charset val="204"/>
    </font>
    <font>
      <b/>
      <sz val="11"/>
      <color theme="4" tint="-0.249977111117893"/>
      <name val="Times New Roman"/>
      <family val="1"/>
      <charset val="204"/>
    </font>
    <font>
      <b/>
      <sz val="13"/>
      <color theme="4" tint="-0.249977111117893"/>
      <name val="Times New Roman"/>
      <family val="1"/>
      <charset val="204"/>
    </font>
    <font>
      <b/>
      <sz val="15"/>
      <color rgb="FFFF0000"/>
      <name val="Times New Roman"/>
      <family val="1"/>
      <charset val="204"/>
    </font>
    <font>
      <b/>
      <u/>
      <sz val="11"/>
      <color rgb="FFFF0000"/>
      <name val="Times New Roman"/>
      <family val="1"/>
      <charset val="204"/>
    </font>
    <font>
      <b/>
      <u/>
      <sz val="16"/>
      <color rgb="FFFF0000"/>
      <name val="Times New Roman"/>
      <family val="1"/>
      <charset val="204"/>
    </font>
    <font>
      <b/>
      <sz val="13"/>
      <color rgb="FFFF0000"/>
      <name val="Times New Roman"/>
      <family val="1"/>
      <charset val="204"/>
    </font>
    <font>
      <sz val="11"/>
      <name val="Calibri"/>
      <family val="2"/>
      <charset val="204"/>
    </font>
    <font>
      <b/>
      <u/>
      <sz val="16"/>
      <name val="Times New Roman"/>
      <family val="1"/>
      <charset val="204"/>
    </font>
    <font>
      <b/>
      <sz val="12"/>
      <name val="Times New Roman"/>
      <family val="1"/>
      <charset val="204"/>
    </font>
    <font>
      <b/>
      <sz val="10"/>
      <name val="Arial"/>
      <family val="2"/>
      <charset val="204"/>
    </font>
    <font>
      <sz val="8"/>
      <name val="Arial Cyr"/>
    </font>
  </fonts>
  <fills count="11">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2F2F2"/>
        <bgColor rgb="FFFFFFCC"/>
      </patternFill>
    </fill>
    <fill>
      <patternFill patternType="solid">
        <fgColor rgb="FF66FF99"/>
        <bgColor indexed="64"/>
      </patternFill>
    </fill>
    <fill>
      <patternFill patternType="solid">
        <fgColor theme="8" tint="0.79998168889431442"/>
        <bgColor indexed="64"/>
      </patternFill>
    </fill>
    <fill>
      <patternFill patternType="solid">
        <fgColor theme="7"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s>
  <cellStyleXfs count="197">
    <xf numFmtId="0" fontId="0" fillId="0" borderId="0"/>
    <xf numFmtId="164" fontId="18" fillId="0" borderId="0" applyFont="0" applyFill="0" applyBorder="0" applyAlignment="0" applyProtection="0"/>
    <xf numFmtId="0" fontId="28" fillId="0" borderId="0"/>
    <xf numFmtId="0" fontId="28" fillId="0" borderId="0"/>
    <xf numFmtId="0" fontId="28" fillId="0" borderId="0"/>
    <xf numFmtId="0" fontId="30" fillId="0" borderId="0"/>
    <xf numFmtId="0" fontId="18" fillId="0" borderId="0"/>
    <xf numFmtId="0" fontId="17" fillId="0" borderId="0"/>
    <xf numFmtId="0" fontId="18" fillId="0" borderId="0"/>
    <xf numFmtId="0" fontId="28" fillId="0" borderId="0"/>
    <xf numFmtId="0" fontId="17" fillId="0" borderId="0"/>
    <xf numFmtId="0" fontId="23" fillId="0" borderId="0"/>
    <xf numFmtId="0" fontId="29" fillId="0" borderId="0"/>
    <xf numFmtId="0" fontId="28" fillId="0" borderId="0"/>
    <xf numFmtId="0" fontId="17" fillId="0" borderId="0"/>
    <xf numFmtId="0" fontId="17" fillId="0" borderId="0"/>
    <xf numFmtId="0" fontId="28" fillId="0" borderId="0"/>
    <xf numFmtId="0" fontId="28" fillId="0" borderId="0"/>
    <xf numFmtId="0" fontId="17" fillId="0" borderId="0"/>
    <xf numFmtId="0" fontId="25" fillId="0" borderId="0"/>
    <xf numFmtId="0" fontId="28" fillId="0" borderId="0"/>
    <xf numFmtId="0" fontId="28" fillId="0" borderId="0"/>
    <xf numFmtId="9" fontId="28" fillId="0" borderId="0" applyFont="0" applyFill="0" applyBorder="0" applyAlignment="0" applyProtection="0"/>
    <xf numFmtId="9" fontId="28" fillId="0" borderId="0" applyFont="0" applyFill="0" applyBorder="0" applyAlignment="0" applyProtection="0"/>
    <xf numFmtId="165" fontId="17" fillId="0" borderId="0" applyFont="0" applyFill="0" applyBorder="0" applyAlignment="0" applyProtection="0"/>
    <xf numFmtId="165" fontId="18" fillId="0" borderId="0" applyFont="0" applyFill="0" applyBorder="0" applyAlignment="0" applyProtection="0"/>
    <xf numFmtId="166" fontId="17" fillId="0" borderId="0" applyFont="0" applyFill="0" applyBorder="0" applyAlignment="0" applyProtection="0"/>
    <xf numFmtId="165" fontId="28" fillId="0" borderId="0" applyFont="0" applyFill="0" applyBorder="0" applyAlignment="0" applyProtection="0"/>
    <xf numFmtId="166" fontId="17" fillId="0" borderId="0" applyFont="0" applyFill="0" applyBorder="0" applyAlignment="0" applyProtection="0"/>
    <xf numFmtId="165" fontId="27" fillId="0" borderId="0" applyFont="0" applyFill="0" applyBorder="0" applyAlignment="0" applyProtection="0"/>
    <xf numFmtId="165" fontId="17" fillId="0" borderId="0" applyFont="0" applyFill="0" applyBorder="0" applyAlignment="0" applyProtection="0"/>
    <xf numFmtId="165" fontId="28" fillId="0" borderId="0" applyFont="0" applyFill="0" applyBorder="0" applyAlignment="0" applyProtection="0"/>
    <xf numFmtId="0" fontId="14" fillId="0" borderId="0"/>
    <xf numFmtId="0" fontId="14" fillId="0" borderId="0"/>
    <xf numFmtId="0" fontId="13" fillId="0" borderId="0"/>
    <xf numFmtId="165" fontId="13" fillId="0" borderId="0" applyFont="0" applyFill="0" applyBorder="0" applyAlignment="0" applyProtection="0"/>
    <xf numFmtId="165" fontId="13" fillId="0" borderId="0" applyFont="0" applyFill="0" applyBorder="0" applyAlignment="0" applyProtection="0"/>
    <xf numFmtId="0" fontId="12" fillId="0" borderId="0"/>
    <xf numFmtId="0" fontId="11" fillId="0" borderId="0"/>
    <xf numFmtId="0" fontId="10" fillId="0" borderId="0"/>
    <xf numFmtId="0" fontId="10" fillId="0" borderId="0"/>
    <xf numFmtId="0" fontId="30" fillId="0" borderId="0"/>
    <xf numFmtId="0" fontId="9" fillId="0" borderId="0"/>
    <xf numFmtId="0" fontId="8" fillId="0" borderId="0"/>
    <xf numFmtId="165" fontId="30" fillId="0" borderId="0" applyFont="0" applyFill="0" applyBorder="0" applyAlignment="0" applyProtection="0"/>
    <xf numFmtId="0" fontId="7" fillId="0" borderId="0"/>
    <xf numFmtId="165" fontId="7" fillId="0" borderId="0" applyFont="0" applyFill="0" applyBorder="0" applyAlignment="0" applyProtection="0"/>
    <xf numFmtId="0" fontId="6" fillId="0" borderId="0"/>
    <xf numFmtId="165" fontId="6" fillId="0" borderId="0" applyFont="0" applyFill="0" applyBorder="0" applyAlignment="0" applyProtection="0"/>
    <xf numFmtId="165" fontId="6" fillId="0" borderId="0" applyFont="0" applyFill="0" applyBorder="0" applyAlignment="0" applyProtection="0"/>
    <xf numFmtId="0" fontId="17" fillId="0" borderId="0"/>
    <xf numFmtId="0" fontId="36" fillId="0" borderId="0"/>
    <xf numFmtId="168" fontId="36" fillId="0" borderId="0" applyBorder="0" applyProtection="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8" fillId="0" borderId="0"/>
    <xf numFmtId="0" fontId="17" fillId="0" borderId="0"/>
    <xf numFmtId="0" fontId="18" fillId="0" borderId="0"/>
    <xf numFmtId="0" fontId="39" fillId="0" borderId="0">
      <alignment horizontal="left"/>
    </xf>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9" fillId="0" borderId="0">
      <alignment horizontal="left"/>
    </xf>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168" fontId="36" fillId="0" borderId="0" applyBorder="0" applyProtection="0"/>
    <xf numFmtId="168" fontId="36" fillId="0" borderId="0" applyBorder="0" applyProtection="0"/>
    <xf numFmtId="0" fontId="40" fillId="7" borderId="29" applyProtection="0"/>
    <xf numFmtId="0" fontId="5" fillId="0" borderId="0"/>
    <xf numFmtId="0" fontId="4" fillId="0" borderId="0"/>
    <xf numFmtId="0" fontId="29" fillId="0" borderId="0"/>
    <xf numFmtId="0" fontId="4" fillId="0" borderId="0"/>
    <xf numFmtId="0" fontId="42" fillId="0" borderId="0" applyNumberFormat="0" applyFill="0" applyBorder="0" applyAlignment="0" applyProtection="0"/>
    <xf numFmtId="0" fontId="45" fillId="0" borderId="0" applyNumberFormat="0" applyFill="0" applyBorder="0" applyAlignment="0" applyProtection="0"/>
    <xf numFmtId="165" fontId="30" fillId="0" borderId="0" applyFont="0" applyFill="0" applyBorder="0" applyAlignment="0" applyProtection="0"/>
    <xf numFmtId="0" fontId="3" fillId="0" borderId="0"/>
    <xf numFmtId="0" fontId="2" fillId="0" borderId="0"/>
    <xf numFmtId="0" fontId="1" fillId="0" borderId="0"/>
  </cellStyleXfs>
  <cellXfs count="384">
    <xf numFmtId="0" fontId="0" fillId="0" borderId="0" xfId="0"/>
    <xf numFmtId="0" fontId="16" fillId="0" borderId="0" xfId="6" applyFont="1" applyFill="1"/>
    <xf numFmtId="0" fontId="16" fillId="0" borderId="0" xfId="6" applyFont="1"/>
    <xf numFmtId="0" fontId="16" fillId="0" borderId="0" xfId="6" applyFont="1" applyFill="1" applyBorder="1"/>
    <xf numFmtId="0" fontId="21" fillId="0" borderId="0" xfId="0" applyFont="1" applyAlignment="1">
      <alignment horizontal="center"/>
    </xf>
    <xf numFmtId="0" fontId="21" fillId="0" borderId="0" xfId="0" applyFont="1"/>
    <xf numFmtId="0" fontId="15" fillId="0" borderId="1" xfId="0" applyFont="1" applyBorder="1" applyAlignment="1">
      <alignment horizontal="center" vertical="center" wrapText="1"/>
    </xf>
    <xf numFmtId="0" fontId="21" fillId="0" borderId="1" xfId="0" applyFont="1" applyBorder="1" applyAlignment="1">
      <alignment vertical="center" wrapText="1"/>
    </xf>
    <xf numFmtId="0" fontId="21" fillId="0" borderId="1" xfId="0" applyFont="1" applyBorder="1" applyAlignment="1">
      <alignment horizontal="center" vertical="center" wrapText="1"/>
    </xf>
    <xf numFmtId="0" fontId="21" fillId="0" borderId="12" xfId="0" applyFont="1" applyFill="1" applyBorder="1" applyAlignment="1">
      <alignment vertical="center" wrapText="1"/>
    </xf>
    <xf numFmtId="4" fontId="21" fillId="0" borderId="1" xfId="0" applyNumberFormat="1" applyFont="1" applyFill="1" applyBorder="1" applyAlignment="1">
      <alignment horizontal="center" vertical="center" wrapText="1"/>
    </xf>
    <xf numFmtId="0" fontId="32" fillId="0" borderId="0" xfId="5" applyFont="1" applyAlignment="1">
      <alignment vertical="center" wrapText="1"/>
    </xf>
    <xf numFmtId="0" fontId="32" fillId="0" borderId="0" xfId="5" applyFont="1"/>
    <xf numFmtId="164" fontId="21" fillId="0" borderId="0" xfId="1" applyFont="1" applyAlignment="1">
      <alignment horizontal="right" vertical="center" wrapText="1"/>
    </xf>
    <xf numFmtId="164" fontId="21" fillId="0" borderId="0" xfId="1" applyFont="1" applyAlignment="1">
      <alignment vertical="center" wrapText="1"/>
    </xf>
    <xf numFmtId="0" fontId="32" fillId="0" borderId="1" xfId="5" applyFont="1" applyBorder="1" applyAlignment="1">
      <alignment horizontal="center" vertical="center" wrapText="1"/>
    </xf>
    <xf numFmtId="0" fontId="32" fillId="0" borderId="0" xfId="5" applyFont="1" applyAlignment="1">
      <alignment horizontal="right" vertical="center"/>
    </xf>
    <xf numFmtId="14" fontId="32" fillId="0" borderId="1" xfId="5" applyNumberFormat="1" applyFont="1" applyFill="1" applyBorder="1" applyAlignment="1">
      <alignment horizontal="center" vertical="center" wrapText="1"/>
    </xf>
    <xf numFmtId="49" fontId="32" fillId="0" borderId="1" xfId="5" applyNumberFormat="1" applyFont="1" applyFill="1" applyBorder="1" applyAlignment="1">
      <alignment horizontal="center" vertical="center" wrapText="1"/>
    </xf>
    <xf numFmtId="0" fontId="21" fillId="0" borderId="0" xfId="0" applyFont="1" applyFill="1" applyAlignment="1"/>
    <xf numFmtId="0" fontId="21" fillId="0" borderId="0" xfId="0" applyFont="1" applyFill="1" applyAlignment="1">
      <alignment horizontal="center"/>
    </xf>
    <xf numFmtId="0" fontId="21" fillId="0" borderId="0" xfId="0" applyFont="1" applyFill="1"/>
    <xf numFmtId="0" fontId="21" fillId="0" borderId="0" xfId="0" applyFont="1" applyFill="1" applyAlignment="1">
      <alignment horizontal="center" vertical="center"/>
    </xf>
    <xf numFmtId="4" fontId="21" fillId="0" borderId="0" xfId="0" applyNumberFormat="1" applyFont="1" applyFill="1"/>
    <xf numFmtId="0" fontId="21" fillId="0" borderId="2" xfId="0" applyFont="1" applyFill="1" applyBorder="1" applyAlignment="1">
      <alignment horizontal="center" vertical="center" wrapText="1"/>
    </xf>
    <xf numFmtId="4" fontId="21" fillId="0" borderId="6" xfId="0" applyNumberFormat="1" applyFont="1" applyFill="1" applyBorder="1" applyAlignment="1">
      <alignment horizontal="center" vertical="center" wrapText="1"/>
    </xf>
    <xf numFmtId="4" fontId="21" fillId="0" borderId="15" xfId="0" applyNumberFormat="1" applyFont="1" applyFill="1" applyBorder="1" applyAlignment="1">
      <alignment horizontal="center" vertical="center" wrapText="1"/>
    </xf>
    <xf numFmtId="4" fontId="21" fillId="0" borderId="14" xfId="0" applyNumberFormat="1" applyFont="1" applyFill="1" applyBorder="1" applyAlignment="1">
      <alignment horizontal="center" vertical="center" wrapText="1"/>
    </xf>
    <xf numFmtId="0" fontId="21" fillId="0" borderId="3" xfId="0" applyFont="1" applyFill="1" applyBorder="1" applyAlignment="1">
      <alignment wrapText="1"/>
    </xf>
    <xf numFmtId="49" fontId="21" fillId="0" borderId="2" xfId="0" applyNumberFormat="1" applyFont="1" applyFill="1" applyBorder="1" applyAlignment="1">
      <alignment horizontal="center" vertical="center" wrapText="1"/>
    </xf>
    <xf numFmtId="4" fontId="21" fillId="0" borderId="2" xfId="0" applyNumberFormat="1" applyFont="1" applyFill="1" applyBorder="1" applyAlignment="1">
      <alignment horizontal="center" vertical="center" wrapText="1"/>
    </xf>
    <xf numFmtId="4" fontId="21" fillId="0" borderId="19" xfId="0" applyNumberFormat="1" applyFont="1" applyFill="1" applyBorder="1" applyAlignment="1">
      <alignment horizontal="center" vertical="center" wrapText="1"/>
    </xf>
    <xf numFmtId="0" fontId="15" fillId="6" borderId="28" xfId="0" applyFont="1" applyFill="1" applyBorder="1" applyAlignment="1">
      <alignment vertical="center" wrapText="1"/>
    </xf>
    <xf numFmtId="0" fontId="15" fillId="6" borderId="27" xfId="0" applyFont="1" applyFill="1" applyBorder="1" applyAlignment="1">
      <alignment horizontal="center" vertical="center" wrapText="1"/>
    </xf>
    <xf numFmtId="4" fontId="15" fillId="6" borderId="27" xfId="0" applyNumberFormat="1" applyFont="1" applyFill="1" applyBorder="1" applyAlignment="1">
      <alignment horizontal="center" vertical="center" wrapText="1"/>
    </xf>
    <xf numFmtId="4" fontId="15" fillId="8" borderId="0" xfId="0" applyNumberFormat="1" applyFont="1" applyFill="1"/>
    <xf numFmtId="4" fontId="15" fillId="8" borderId="0" xfId="0" applyNumberFormat="1" applyFont="1" applyFill="1" applyAlignment="1">
      <alignment horizontal="center"/>
    </xf>
    <xf numFmtId="0" fontId="15" fillId="8" borderId="0" xfId="0" applyFont="1" applyFill="1"/>
    <xf numFmtId="0" fontId="26" fillId="3" borderId="6" xfId="0" applyFont="1" applyFill="1" applyBorder="1" applyAlignment="1">
      <alignment horizontal="center" vertical="center" wrapText="1"/>
    </xf>
    <xf numFmtId="4" fontId="21" fillId="3" borderId="1" xfId="0" applyNumberFormat="1" applyFont="1" applyFill="1" applyBorder="1" applyAlignment="1">
      <alignment horizontal="center" vertical="center" wrapText="1"/>
    </xf>
    <xf numFmtId="4" fontId="26" fillId="3" borderId="6" xfId="0" applyNumberFormat="1" applyFont="1" applyFill="1" applyBorder="1" applyAlignment="1">
      <alignment horizontal="center" vertical="center" wrapText="1"/>
    </xf>
    <xf numFmtId="4" fontId="26" fillId="0" borderId="0" xfId="0" applyNumberFormat="1" applyFont="1" applyFill="1"/>
    <xf numFmtId="0" fontId="26" fillId="0" borderId="0" xfId="0" applyFont="1" applyFill="1" applyAlignment="1">
      <alignment horizontal="center"/>
    </xf>
    <xf numFmtId="0" fontId="26" fillId="0" borderId="0" xfId="0" applyFont="1" applyFill="1"/>
    <xf numFmtId="165" fontId="21" fillId="0" borderId="0" xfId="0" applyNumberFormat="1" applyFont="1" applyFill="1" applyAlignment="1">
      <alignment horizontal="center"/>
    </xf>
    <xf numFmtId="0" fontId="26" fillId="3" borderId="1" xfId="0" applyFont="1" applyFill="1" applyBorder="1" applyAlignment="1">
      <alignment horizontal="center" vertical="center" wrapText="1"/>
    </xf>
    <xf numFmtId="4" fontId="26" fillId="3" borderId="1" xfId="0" applyNumberFormat="1" applyFont="1" applyFill="1" applyBorder="1" applyAlignment="1">
      <alignment horizontal="center" vertical="center" wrapText="1"/>
    </xf>
    <xf numFmtId="0" fontId="21" fillId="3" borderId="1" xfId="0" applyFont="1" applyFill="1" applyBorder="1" applyAlignment="1">
      <alignment vertical="center" wrapText="1"/>
    </xf>
    <xf numFmtId="0" fontId="21" fillId="3" borderId="0" xfId="0" applyFont="1" applyFill="1"/>
    <xf numFmtId="0" fontId="21" fillId="3" borderId="0" xfId="0" applyFont="1" applyFill="1" applyAlignment="1">
      <alignment horizontal="center"/>
    </xf>
    <xf numFmtId="4" fontId="21" fillId="0" borderId="12" xfId="0" applyNumberFormat="1" applyFont="1" applyFill="1" applyBorder="1" applyAlignment="1">
      <alignment horizontal="center" vertical="center" wrapText="1"/>
    </xf>
    <xf numFmtId="0" fontId="44" fillId="6" borderId="28" xfId="0" applyFont="1" applyFill="1" applyBorder="1" applyAlignment="1">
      <alignment vertical="center" wrapText="1"/>
    </xf>
    <xf numFmtId="0" fontId="44" fillId="6" borderId="27" xfId="0" applyFont="1" applyFill="1" applyBorder="1" applyAlignment="1">
      <alignment horizontal="center" vertical="center" wrapText="1"/>
    </xf>
    <xf numFmtId="4" fontId="44" fillId="6" borderId="27" xfId="0" applyNumberFormat="1" applyFont="1" applyFill="1" applyBorder="1" applyAlignment="1">
      <alignment horizontal="center" vertical="center" wrapText="1"/>
    </xf>
    <xf numFmtId="165" fontId="44" fillId="0" borderId="0" xfId="24" applyFont="1" applyFill="1" applyAlignment="1">
      <alignment horizontal="left"/>
    </xf>
    <xf numFmtId="4" fontId="44" fillId="0" borderId="0" xfId="0" applyNumberFormat="1" applyFont="1" applyFill="1" applyAlignment="1">
      <alignment horizontal="center"/>
    </xf>
    <xf numFmtId="4" fontId="44" fillId="0" borderId="0" xfId="0" applyNumberFormat="1" applyFont="1" applyFill="1"/>
    <xf numFmtId="0" fontId="44" fillId="0" borderId="0" xfId="0" applyFont="1" applyFill="1"/>
    <xf numFmtId="4" fontId="21" fillId="3" borderId="6" xfId="0" applyNumberFormat="1" applyFont="1" applyFill="1" applyBorder="1" applyAlignment="1">
      <alignment horizontal="center" vertical="center" wrapText="1"/>
    </xf>
    <xf numFmtId="1" fontId="15" fillId="0" borderId="1" xfId="6" applyNumberFormat="1" applyFont="1" applyFill="1" applyBorder="1" applyAlignment="1">
      <alignment horizontal="center" vertical="center"/>
    </xf>
    <xf numFmtId="0" fontId="15" fillId="0" borderId="9" xfId="6" applyFont="1" applyFill="1" applyBorder="1" applyAlignment="1">
      <alignment horizontal="center" vertical="center"/>
    </xf>
    <xf numFmtId="165" fontId="15" fillId="0" borderId="1" xfId="24" applyFont="1" applyFill="1" applyBorder="1"/>
    <xf numFmtId="165" fontId="15" fillId="0" borderId="1" xfId="24" applyFont="1" applyFill="1" applyBorder="1" applyAlignment="1">
      <alignment vertical="center"/>
    </xf>
    <xf numFmtId="167" fontId="15" fillId="0" borderId="1" xfId="24" applyNumberFormat="1" applyFont="1" applyFill="1" applyBorder="1" applyAlignment="1">
      <alignment vertical="center"/>
    </xf>
    <xf numFmtId="4" fontId="21" fillId="0" borderId="1" xfId="0" applyNumberFormat="1" applyFont="1" applyFill="1" applyBorder="1" applyAlignment="1">
      <alignment vertical="center" wrapText="1"/>
    </xf>
    <xf numFmtId="0" fontId="15" fillId="0" borderId="6" xfId="6" applyFont="1" applyFill="1" applyBorder="1" applyAlignment="1">
      <alignment horizontal="center" vertical="center"/>
    </xf>
    <xf numFmtId="165" fontId="15" fillId="0" borderId="6" xfId="24" applyFont="1" applyFill="1" applyBorder="1"/>
    <xf numFmtId="165" fontId="15" fillId="0" borderId="6" xfId="24" applyFont="1" applyFill="1" applyBorder="1" applyAlignment="1">
      <alignment vertical="center"/>
    </xf>
    <xf numFmtId="0" fontId="26" fillId="0" borderId="1" xfId="0" applyFont="1" applyFill="1" applyBorder="1" applyAlignment="1">
      <alignment horizontal="center" vertical="center" wrapText="1"/>
    </xf>
    <xf numFmtId="4" fontId="26" fillId="0" borderId="1" xfId="0" applyNumberFormat="1" applyFont="1" applyFill="1" applyBorder="1" applyAlignment="1">
      <alignment vertical="center" wrapText="1"/>
    </xf>
    <xf numFmtId="4" fontId="2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xf>
    <xf numFmtId="0" fontId="21" fillId="0" borderId="1" xfId="0" applyFont="1" applyFill="1" applyBorder="1"/>
    <xf numFmtId="0" fontId="21" fillId="0" borderId="0" xfId="0" applyFont="1" applyFill="1" applyAlignment="1">
      <alignment wrapText="1"/>
    </xf>
    <xf numFmtId="0" fontId="21" fillId="6" borderId="27" xfId="0" applyFont="1" applyFill="1" applyBorder="1" applyAlignment="1">
      <alignment horizontal="center" vertical="center" wrapText="1"/>
    </xf>
    <xf numFmtId="0" fontId="21" fillId="6" borderId="23" xfId="0" applyFont="1" applyFill="1" applyBorder="1" applyAlignment="1">
      <alignment wrapText="1"/>
    </xf>
    <xf numFmtId="0" fontId="21" fillId="6" borderId="24" xfId="0" applyFont="1" applyFill="1" applyBorder="1" applyAlignment="1">
      <alignment horizontal="center" vertical="center" wrapText="1"/>
    </xf>
    <xf numFmtId="4" fontId="15" fillId="6" borderId="13" xfId="0" applyNumberFormat="1" applyFont="1" applyFill="1" applyBorder="1" applyAlignment="1">
      <alignment horizontal="center" vertical="center" wrapText="1"/>
    </xf>
    <xf numFmtId="0" fontId="21" fillId="0" borderId="3" xfId="0" applyFont="1" applyFill="1" applyBorder="1" applyAlignment="1">
      <alignment vertical="center" wrapText="1"/>
    </xf>
    <xf numFmtId="0" fontId="20" fillId="0" borderId="21" xfId="6" applyFont="1" applyBorder="1" applyAlignment="1">
      <alignment horizontal="left" wrapText="1"/>
    </xf>
    <xf numFmtId="0" fontId="20" fillId="0" borderId="0" xfId="6" applyFont="1" applyBorder="1" applyAlignment="1">
      <alignment horizontal="right"/>
    </xf>
    <xf numFmtId="0" fontId="20" fillId="0" borderId="21" xfId="6" applyFont="1" applyBorder="1" applyAlignment="1">
      <alignment vertical="top" wrapText="1"/>
    </xf>
    <xf numFmtId="0" fontId="16" fillId="2" borderId="0" xfId="6" applyFont="1" applyFill="1" applyAlignment="1">
      <alignment horizontal="left"/>
    </xf>
    <xf numFmtId="0" fontId="19" fillId="0" borderId="0" xfId="6" applyFont="1" applyAlignment="1">
      <alignment horizontal="left"/>
    </xf>
    <xf numFmtId="0" fontId="21" fillId="0" borderId="0" xfId="0" applyFont="1" applyFill="1" applyAlignment="1">
      <alignment horizontal="left"/>
    </xf>
    <xf numFmtId="0" fontId="24" fillId="0" borderId="0" xfId="0" applyFont="1" applyAlignment="1">
      <alignment vertical="center"/>
    </xf>
    <xf numFmtId="0" fontId="46" fillId="0" borderId="0" xfId="0" applyFont="1" applyFill="1"/>
    <xf numFmtId="0" fontId="46" fillId="0" borderId="0" xfId="0" applyFont="1"/>
    <xf numFmtId="0" fontId="15" fillId="0" borderId="0" xfId="0" applyFont="1" applyBorder="1" applyAlignment="1">
      <alignment horizontal="center" vertical="center"/>
    </xf>
    <xf numFmtId="0" fontId="46" fillId="0" borderId="0" xfId="0" applyFont="1" applyBorder="1"/>
    <xf numFmtId="0" fontId="15" fillId="0" borderId="0" xfId="0" applyFont="1" applyBorder="1" applyAlignment="1">
      <alignment horizontal="center" vertical="center" wrapText="1"/>
    </xf>
    <xf numFmtId="0" fontId="46" fillId="0" borderId="1" xfId="0" applyFont="1" applyBorder="1" applyAlignment="1">
      <alignment horizontal="center" vertical="center" wrapText="1"/>
    </xf>
    <xf numFmtId="49" fontId="46" fillId="0" borderId="1" xfId="0" applyNumberFormat="1" applyFont="1" applyFill="1" applyBorder="1" applyAlignment="1">
      <alignment horizontal="center" vertical="center" wrapText="1"/>
    </xf>
    <xf numFmtId="0" fontId="50" fillId="5" borderId="0" xfId="0" applyFont="1" applyFill="1" applyBorder="1" applyAlignment="1">
      <alignment horizontal="center"/>
    </xf>
    <xf numFmtId="0" fontId="46" fillId="5" borderId="1" xfId="0" applyFont="1" applyFill="1" applyBorder="1" applyAlignment="1">
      <alignment horizontal="center" vertical="center" wrapText="1"/>
    </xf>
    <xf numFmtId="0" fontId="21" fillId="5" borderId="1" xfId="0" applyFont="1" applyFill="1" applyBorder="1" applyAlignment="1">
      <alignment vertical="center" wrapText="1"/>
    </xf>
    <xf numFmtId="0" fontId="21" fillId="5" borderId="1" xfId="0" applyFont="1" applyFill="1" applyBorder="1" applyAlignment="1">
      <alignment horizontal="center" vertical="center" wrapText="1"/>
    </xf>
    <xf numFmtId="4" fontId="21" fillId="5" borderId="1" xfId="0" applyNumberFormat="1" applyFont="1" applyFill="1" applyBorder="1" applyAlignment="1">
      <alignment vertical="center" wrapText="1"/>
    </xf>
    <xf numFmtId="4" fontId="51" fillId="2" borderId="12" xfId="0" applyNumberFormat="1" applyFont="1" applyFill="1" applyBorder="1"/>
    <xf numFmtId="4" fontId="50" fillId="2" borderId="12" xfId="0" applyNumberFormat="1" applyFont="1" applyFill="1" applyBorder="1"/>
    <xf numFmtId="4" fontId="50" fillId="2" borderId="0" xfId="0" applyNumberFormat="1" applyFont="1" applyFill="1" applyBorder="1"/>
    <xf numFmtId="0" fontId="21" fillId="9" borderId="1" xfId="0" applyFont="1" applyFill="1" applyBorder="1" applyAlignment="1">
      <alignment vertical="center" wrapText="1"/>
    </xf>
    <xf numFmtId="0" fontId="21" fillId="0" borderId="0" xfId="0" applyFont="1" applyBorder="1" applyAlignment="1">
      <alignment horizontal="center"/>
    </xf>
    <xf numFmtId="0" fontId="46" fillId="9" borderId="0" xfId="0" applyFont="1" applyFill="1"/>
    <xf numFmtId="0" fontId="16" fillId="9" borderId="16" xfId="0" applyFont="1" applyFill="1" applyBorder="1" applyAlignment="1">
      <alignment horizontal="right" vertical="center" wrapText="1"/>
    </xf>
    <xf numFmtId="165" fontId="21" fillId="9" borderId="15" xfId="24" applyFont="1" applyFill="1" applyBorder="1" applyAlignment="1">
      <alignment horizontal="center"/>
    </xf>
    <xf numFmtId="165" fontId="21" fillId="9" borderId="15" xfId="24" applyFont="1" applyFill="1" applyBorder="1"/>
    <xf numFmtId="4" fontId="21" fillId="9" borderId="14" xfId="0" applyNumberFormat="1" applyFont="1" applyFill="1" applyBorder="1"/>
    <xf numFmtId="4" fontId="21" fillId="9" borderId="0" xfId="0" applyNumberFormat="1" applyFont="1" applyFill="1" applyBorder="1"/>
    <xf numFmtId="0" fontId="16" fillId="9" borderId="8" xfId="0" applyFont="1" applyFill="1" applyBorder="1" applyAlignment="1">
      <alignment horizontal="right" vertical="center" wrapText="1"/>
    </xf>
    <xf numFmtId="165" fontId="21" fillId="9" borderId="12" xfId="24" applyFont="1" applyFill="1" applyBorder="1"/>
    <xf numFmtId="165" fontId="46" fillId="9" borderId="1" xfId="24" applyFont="1" applyFill="1" applyBorder="1"/>
    <xf numFmtId="0" fontId="46" fillId="9" borderId="10" xfId="0" applyFont="1" applyFill="1" applyBorder="1"/>
    <xf numFmtId="0" fontId="46" fillId="9" borderId="0" xfId="0" applyFont="1" applyFill="1" applyAlignment="1">
      <alignment horizontal="center"/>
    </xf>
    <xf numFmtId="4" fontId="21" fillId="9" borderId="1" xfId="0" applyNumberFormat="1" applyFont="1" applyFill="1" applyBorder="1" applyAlignment="1">
      <alignment vertical="center" wrapText="1"/>
    </xf>
    <xf numFmtId="0" fontId="16" fillId="9" borderId="30" xfId="0" applyFont="1" applyFill="1" applyBorder="1" applyAlignment="1">
      <alignment horizontal="right" vertical="center" wrapText="1"/>
    </xf>
    <xf numFmtId="165" fontId="21" fillId="9" borderId="2" xfId="24" applyFont="1" applyFill="1" applyBorder="1"/>
    <xf numFmtId="165" fontId="46" fillId="9" borderId="2" xfId="24" applyFont="1" applyFill="1" applyBorder="1"/>
    <xf numFmtId="0" fontId="46" fillId="9" borderId="19" xfId="0" applyFont="1" applyFill="1" applyBorder="1"/>
    <xf numFmtId="0" fontId="53" fillId="9" borderId="16" xfId="0" applyFont="1" applyFill="1" applyBorder="1" applyAlignment="1">
      <alignment horizontal="center" vertical="center"/>
    </xf>
    <xf numFmtId="0" fontId="46" fillId="9" borderId="1" xfId="0" applyFont="1" applyFill="1" applyBorder="1" applyAlignment="1">
      <alignment horizontal="center" vertical="center"/>
    </xf>
    <xf numFmtId="0" fontId="46" fillId="9" borderId="0" xfId="0" applyFont="1" applyFill="1" applyBorder="1"/>
    <xf numFmtId="49" fontId="46" fillId="0" borderId="12" xfId="0" applyNumberFormat="1" applyFont="1" applyFill="1" applyBorder="1" applyAlignment="1">
      <alignment horizontal="center" vertical="center" wrapText="1"/>
    </xf>
    <xf numFmtId="4" fontId="21" fillId="0" borderId="9" xfId="0" applyNumberFormat="1" applyFont="1" applyFill="1" applyBorder="1" applyAlignment="1">
      <alignment vertical="center" wrapText="1"/>
    </xf>
    <xf numFmtId="4" fontId="21" fillId="0" borderId="0" xfId="0" applyNumberFormat="1" applyFont="1" applyFill="1" applyBorder="1" applyAlignment="1">
      <alignment vertical="center" wrapText="1"/>
    </xf>
    <xf numFmtId="0" fontId="46" fillId="0" borderId="0" xfId="0" applyFont="1" applyFill="1" applyBorder="1"/>
    <xf numFmtId="0" fontId="16" fillId="0" borderId="7" xfId="0" applyFont="1" applyFill="1" applyBorder="1" applyAlignment="1">
      <alignment horizontal="right" vertical="center" wrapText="1"/>
    </xf>
    <xf numFmtId="4" fontId="21" fillId="0" borderId="5" xfId="0" applyNumberFormat="1" applyFont="1" applyFill="1" applyBorder="1"/>
    <xf numFmtId="4" fontId="55" fillId="0" borderId="8" xfId="0" applyNumberFormat="1" applyFont="1" applyFill="1" applyBorder="1"/>
    <xf numFmtId="4" fontId="55" fillId="0" borderId="1" xfId="0" applyNumberFormat="1" applyFont="1" applyFill="1" applyBorder="1"/>
    <xf numFmtId="0" fontId="53" fillId="0" borderId="0" xfId="0" applyFont="1" applyFill="1" applyBorder="1" applyAlignment="1">
      <alignment horizontal="center" vertical="center"/>
    </xf>
    <xf numFmtId="0" fontId="16" fillId="0" borderId="8" xfId="0" applyFont="1" applyFill="1" applyBorder="1" applyAlignment="1">
      <alignment horizontal="right" vertical="center" wrapText="1"/>
    </xf>
    <xf numFmtId="165" fontId="21" fillId="0" borderId="1" xfId="24" applyFont="1" applyFill="1" applyBorder="1"/>
    <xf numFmtId="4" fontId="21" fillId="0" borderId="10" xfId="0" applyNumberFormat="1" applyFont="1" applyFill="1" applyBorder="1"/>
    <xf numFmtId="4" fontId="55" fillId="0" borderId="11" xfId="0" applyNumberFormat="1" applyFont="1" applyFill="1" applyBorder="1"/>
    <xf numFmtId="4" fontId="55" fillId="0" borderId="12" xfId="0" applyNumberFormat="1" applyFont="1" applyFill="1" applyBorder="1"/>
    <xf numFmtId="0" fontId="21" fillId="0" borderId="4" xfId="0" applyFont="1" applyBorder="1" applyAlignment="1">
      <alignment wrapText="1"/>
    </xf>
    <xf numFmtId="4" fontId="31" fillId="0" borderId="28" xfId="0" applyNumberFormat="1" applyFont="1" applyBorder="1"/>
    <xf numFmtId="0" fontId="53" fillId="0" borderId="0" xfId="0" applyFont="1" applyBorder="1" applyAlignment="1">
      <alignment horizontal="center" vertical="center"/>
    </xf>
    <xf numFmtId="4" fontId="31" fillId="0" borderId="0" xfId="0" applyNumberFormat="1" applyFont="1" applyBorder="1"/>
    <xf numFmtId="4" fontId="46" fillId="0" borderId="0" xfId="0" applyNumberFormat="1" applyFont="1"/>
    <xf numFmtId="4" fontId="21" fillId="0" borderId="0" xfId="0" applyNumberFormat="1" applyFont="1"/>
    <xf numFmtId="0" fontId="21" fillId="0" borderId="0" xfId="0" applyFont="1" applyAlignment="1">
      <alignment wrapText="1"/>
    </xf>
    <xf numFmtId="49" fontId="44" fillId="3" borderId="1" xfId="0" applyNumberFormat="1" applyFont="1" applyFill="1" applyBorder="1" applyAlignment="1">
      <alignment horizontal="center" vertical="center" wrapText="1"/>
    </xf>
    <xf numFmtId="0" fontId="21" fillId="3" borderId="0" xfId="0" applyFont="1" applyFill="1" applyAlignment="1">
      <alignment wrapText="1"/>
    </xf>
    <xf numFmtId="0" fontId="56" fillId="0" borderId="0" xfId="0" applyFont="1" applyAlignment="1">
      <alignment horizontal="center" vertical="center" wrapText="1"/>
    </xf>
    <xf numFmtId="0" fontId="44" fillId="0" borderId="0" xfId="0" applyFont="1" applyAlignment="1">
      <alignment horizontal="center" vertical="center"/>
    </xf>
    <xf numFmtId="4" fontId="21" fillId="0" borderId="0" xfId="0" applyNumberFormat="1" applyFont="1" applyBorder="1" applyAlignment="1">
      <alignment vertical="center" wrapText="1"/>
    </xf>
    <xf numFmtId="4" fontId="21" fillId="3" borderId="9" xfId="0" applyNumberFormat="1" applyFont="1" applyFill="1" applyBorder="1" applyAlignment="1">
      <alignment vertical="center" wrapText="1"/>
    </xf>
    <xf numFmtId="49" fontId="44" fillId="0" borderId="1" xfId="0" applyNumberFormat="1" applyFont="1" applyBorder="1" applyAlignment="1">
      <alignment horizontal="center" vertical="center" wrapText="1"/>
    </xf>
    <xf numFmtId="0" fontId="21" fillId="0" borderId="1" xfId="0" applyFont="1" applyBorder="1" applyAlignment="1">
      <alignment wrapText="1"/>
    </xf>
    <xf numFmtId="0" fontId="46" fillId="9" borderId="1" xfId="0" applyFont="1" applyFill="1" applyBorder="1" applyAlignment="1">
      <alignment horizontal="center" vertical="center" wrapText="1"/>
    </xf>
    <xf numFmtId="0" fontId="21" fillId="9" borderId="1" xfId="0" applyFont="1" applyFill="1" applyBorder="1" applyAlignment="1">
      <alignment wrapText="1"/>
    </xf>
    <xf numFmtId="0" fontId="21" fillId="0" borderId="0" xfId="0" applyFont="1" applyAlignment="1">
      <alignment horizontal="center" vertical="center"/>
    </xf>
    <xf numFmtId="0" fontId="21" fillId="0" borderId="0" xfId="0" applyFont="1" applyBorder="1"/>
    <xf numFmtId="0" fontId="20" fillId="2" borderId="0" xfId="6" applyFont="1" applyFill="1" applyBorder="1" applyAlignment="1">
      <alignment horizontal="left" wrapText="1"/>
    </xf>
    <xf numFmtId="0" fontId="16" fillId="2" borderId="0" xfId="0" applyFont="1" applyFill="1"/>
    <xf numFmtId="0" fontId="20" fillId="2" borderId="21" xfId="6" applyFont="1" applyFill="1" applyBorder="1" applyAlignment="1">
      <alignment horizontal="left" wrapText="1"/>
    </xf>
    <xf numFmtId="0" fontId="20" fillId="2" borderId="0" xfId="6" applyFont="1" applyFill="1" applyBorder="1" applyAlignment="1">
      <alignment horizontal="right"/>
    </xf>
    <xf numFmtId="0" fontId="20" fillId="2" borderId="0" xfId="0" applyFont="1" applyFill="1"/>
    <xf numFmtId="0" fontId="21" fillId="0" borderId="0" xfId="0" applyFont="1" applyAlignment="1">
      <alignment vertical="center"/>
    </xf>
    <xf numFmtId="0" fontId="19" fillId="2" borderId="0" xfId="6" applyFont="1" applyFill="1"/>
    <xf numFmtId="0" fontId="19" fillId="2" borderId="0" xfId="6" applyFont="1" applyFill="1" applyAlignment="1">
      <alignment horizontal="left"/>
    </xf>
    <xf numFmtId="0" fontId="32" fillId="0" borderId="0" xfId="5" applyFont="1" applyAlignment="1">
      <alignment wrapText="1"/>
    </xf>
    <xf numFmtId="0" fontId="43" fillId="0" borderId="0" xfId="5" applyFont="1" applyFill="1" applyAlignment="1">
      <alignment vertical="center" wrapText="1"/>
    </xf>
    <xf numFmtId="0" fontId="32" fillId="0" borderId="0" xfId="5" applyFont="1" applyFill="1" applyAlignment="1">
      <alignment vertical="center" wrapText="1"/>
    </xf>
    <xf numFmtId="0" fontId="20" fillId="2" borderId="0" xfId="6" applyFont="1" applyFill="1" applyBorder="1" applyAlignment="1">
      <alignment wrapText="1"/>
    </xf>
    <xf numFmtId="0" fontId="21" fillId="0" borderId="8" xfId="0" applyFont="1" applyFill="1" applyBorder="1" applyAlignment="1">
      <alignment horizontal="center"/>
    </xf>
    <xf numFmtId="0" fontId="21" fillId="0" borderId="1" xfId="0" applyFont="1" applyFill="1" applyBorder="1" applyAlignment="1">
      <alignment horizontal="center"/>
    </xf>
    <xf numFmtId="0" fontId="21" fillId="0" borderId="10" xfId="0" applyFont="1" applyFill="1" applyBorder="1"/>
    <xf numFmtId="0" fontId="21" fillId="0" borderId="0" xfId="0" applyFont="1" applyFill="1" applyAlignment="1">
      <alignment horizontal="right"/>
    </xf>
    <xf numFmtId="4" fontId="21" fillId="0" borderId="8" xfId="0" applyNumberFormat="1" applyFont="1" applyFill="1" applyBorder="1" applyAlignment="1">
      <alignment vertical="center"/>
    </xf>
    <xf numFmtId="4" fontId="21" fillId="0" borderId="1" xfId="0" applyNumberFormat="1" applyFont="1" applyFill="1" applyBorder="1" applyAlignment="1">
      <alignment vertical="center"/>
    </xf>
    <xf numFmtId="4" fontId="21" fillId="0" borderId="10" xfId="0" applyNumberFormat="1" applyFont="1" applyFill="1" applyBorder="1" applyAlignment="1">
      <alignment vertical="center"/>
    </xf>
    <xf numFmtId="4" fontId="21" fillId="0" borderId="3" xfId="0" applyNumberFormat="1" applyFont="1" applyFill="1" applyBorder="1" applyAlignment="1">
      <alignment vertical="center"/>
    </xf>
    <xf numFmtId="4" fontId="21" fillId="0" borderId="2" xfId="0" applyNumberFormat="1" applyFont="1" applyFill="1" applyBorder="1" applyAlignment="1">
      <alignment vertical="center"/>
    </xf>
    <xf numFmtId="4" fontId="21" fillId="0" borderId="17" xfId="0" applyNumberFormat="1" applyFont="1" applyFill="1" applyBorder="1"/>
    <xf numFmtId="4" fontId="55" fillId="0" borderId="6" xfId="0" applyNumberFormat="1" applyFont="1" applyFill="1" applyBorder="1"/>
    <xf numFmtId="0" fontId="21" fillId="0" borderId="1" xfId="0" applyFont="1" applyFill="1" applyBorder="1" applyAlignment="1">
      <alignment horizontal="center" vertical="center" wrapText="1"/>
    </xf>
    <xf numFmtId="0" fontId="21" fillId="0" borderId="12" xfId="0" applyFont="1" applyFill="1" applyBorder="1" applyAlignment="1">
      <alignment horizontal="center" vertical="center" wrapText="1"/>
    </xf>
    <xf numFmtId="49" fontId="46" fillId="9" borderId="1" xfId="0" applyNumberFormat="1" applyFont="1" applyFill="1" applyBorder="1" applyAlignment="1">
      <alignment horizontal="center" vertical="center" wrapText="1"/>
    </xf>
    <xf numFmtId="0" fontId="21" fillId="9" borderId="1" xfId="0" applyFont="1" applyFill="1" applyBorder="1" applyAlignment="1">
      <alignment horizontal="center" vertical="center" wrapText="1"/>
    </xf>
    <xf numFmtId="0" fontId="21" fillId="0" borderId="1" xfId="0" applyFont="1" applyBorder="1" applyAlignment="1">
      <alignment horizontal="center" vertical="center" wrapText="1"/>
    </xf>
    <xf numFmtId="4" fontId="21" fillId="3" borderId="1" xfId="0" applyNumberFormat="1" applyFont="1" applyFill="1" applyBorder="1" applyAlignment="1">
      <alignment vertical="center" wrapText="1"/>
    </xf>
    <xf numFmtId="0" fontId="46" fillId="0" borderId="1" xfId="0" applyFont="1" applyBorder="1" applyAlignment="1">
      <alignment horizontal="center" vertical="center" wrapText="1"/>
    </xf>
    <xf numFmtId="0" fontId="21" fillId="3" borderId="1" xfId="0" applyFont="1" applyFill="1" applyBorder="1" applyAlignment="1">
      <alignment horizontal="center" vertical="center" wrapText="1"/>
    </xf>
    <xf numFmtId="4" fontId="21" fillId="0" borderId="1" xfId="0" applyNumberFormat="1" applyFont="1" applyBorder="1" applyAlignment="1">
      <alignment vertical="center" wrapText="1"/>
    </xf>
    <xf numFmtId="4" fontId="21" fillId="0" borderId="9" xfId="0" applyNumberFormat="1" applyFont="1" applyBorder="1" applyAlignment="1">
      <alignment vertical="center" wrapText="1"/>
    </xf>
    <xf numFmtId="4" fontId="21" fillId="4" borderId="1" xfId="0" applyNumberFormat="1" applyFont="1" applyFill="1" applyBorder="1" applyAlignment="1">
      <alignment vertical="center" wrapText="1"/>
    </xf>
    <xf numFmtId="165" fontId="21" fillId="0" borderId="15" xfId="24" applyFont="1" applyFill="1" applyBorder="1"/>
    <xf numFmtId="165" fontId="21" fillId="0" borderId="2" xfId="24" applyFont="1" applyFill="1" applyBorder="1"/>
    <xf numFmtId="165" fontId="21" fillId="0" borderId="12" xfId="24" applyFont="1" applyFill="1" applyBorder="1" applyAlignment="1">
      <alignment horizontal="center"/>
    </xf>
    <xf numFmtId="4" fontId="21" fillId="0" borderId="1" xfId="0" applyNumberFormat="1" applyFont="1" applyBorder="1" applyAlignment="1">
      <alignment vertical="center" wrapText="1"/>
    </xf>
    <xf numFmtId="0" fontId="21" fillId="0" borderId="1" xfId="0" applyFont="1" applyFill="1" applyBorder="1" applyAlignment="1">
      <alignment horizontal="center" vertical="center" wrapText="1"/>
    </xf>
    <xf numFmtId="0" fontId="21" fillId="0" borderId="12" xfId="0" applyFont="1" applyFill="1" applyBorder="1" applyAlignment="1">
      <alignment horizontal="center" vertical="center" wrapText="1"/>
    </xf>
    <xf numFmtId="4" fontId="21" fillId="0" borderId="1" xfId="0" applyNumberFormat="1" applyFont="1" applyBorder="1" applyAlignment="1">
      <alignment vertical="center" wrapText="1"/>
    </xf>
    <xf numFmtId="0" fontId="21" fillId="0" borderId="1" xfId="0" applyFont="1" applyBorder="1" applyAlignment="1">
      <alignment horizontal="center" vertical="center" wrapText="1"/>
    </xf>
    <xf numFmtId="0" fontId="46" fillId="0" borderId="1" xfId="0" applyFont="1" applyBorder="1" applyAlignment="1">
      <alignment horizontal="center" vertical="center" wrapText="1"/>
    </xf>
    <xf numFmtId="49" fontId="44" fillId="3" borderId="6" xfId="0" applyNumberFormat="1" applyFont="1" applyFill="1" applyBorder="1" applyAlignment="1">
      <alignment horizontal="center" vertical="center" wrapText="1"/>
    </xf>
    <xf numFmtId="0" fontId="21" fillId="3" borderId="6" xfId="0" applyFont="1" applyFill="1" applyBorder="1" applyAlignment="1">
      <alignment horizontal="center" vertical="center" wrapText="1"/>
    </xf>
    <xf numFmtId="4" fontId="21" fillId="3" borderId="6" xfId="0" applyNumberFormat="1" applyFont="1" applyFill="1" applyBorder="1" applyAlignment="1">
      <alignment vertical="center" wrapText="1"/>
    </xf>
    <xf numFmtId="4" fontId="21" fillId="0" borderId="9" xfId="0" applyNumberFormat="1" applyFont="1" applyBorder="1" applyAlignment="1">
      <alignment vertical="center" wrapText="1"/>
    </xf>
    <xf numFmtId="4" fontId="35" fillId="0" borderId="1" xfId="0" applyNumberFormat="1" applyFont="1" applyBorder="1" applyAlignment="1">
      <alignment vertical="center" wrapText="1"/>
    </xf>
    <xf numFmtId="4" fontId="35" fillId="0" borderId="1" xfId="0" applyNumberFormat="1" applyFont="1" applyFill="1" applyBorder="1" applyAlignment="1">
      <alignment vertical="center" wrapText="1"/>
    </xf>
    <xf numFmtId="165" fontId="21" fillId="9" borderId="1" xfId="24" applyFont="1" applyFill="1" applyBorder="1" applyAlignment="1">
      <alignment vertical="center" wrapText="1"/>
    </xf>
    <xf numFmtId="0" fontId="15" fillId="0" borderId="1" xfId="6"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2" xfId="0" applyFont="1" applyFill="1" applyBorder="1" applyAlignment="1">
      <alignment horizontal="center" vertical="center" wrapText="1"/>
    </xf>
    <xf numFmtId="2" fontId="15" fillId="0" borderId="1" xfId="6" applyNumberFormat="1" applyFont="1" applyFill="1" applyBorder="1" applyAlignment="1">
      <alignment horizontal="center" vertical="center"/>
    </xf>
    <xf numFmtId="0" fontId="20" fillId="0" borderId="0" xfId="6" applyFont="1" applyBorder="1" applyAlignment="1">
      <alignment horizontal="left" wrapText="1"/>
    </xf>
    <xf numFmtId="4" fontId="21" fillId="0" borderId="19" xfId="0" applyNumberFormat="1" applyFont="1" applyFill="1" applyBorder="1" applyAlignment="1">
      <alignment vertical="center"/>
    </xf>
    <xf numFmtId="0" fontId="32" fillId="0" borderId="1" xfId="5" applyFont="1" applyFill="1" applyBorder="1" applyAlignment="1">
      <alignment horizontal="center" vertical="center" wrapText="1"/>
    </xf>
    <xf numFmtId="0" fontId="32" fillId="0" borderId="1" xfId="5" applyFont="1" applyFill="1" applyBorder="1" applyAlignment="1">
      <alignment vertical="center" wrapText="1"/>
    </xf>
    <xf numFmtId="0" fontId="15" fillId="0" borderId="16" xfId="0" applyFont="1" applyFill="1" applyBorder="1" applyAlignment="1">
      <alignment horizontal="center" vertical="center" wrapText="1"/>
    </xf>
    <xf numFmtId="0" fontId="15" fillId="0" borderId="15" xfId="0" applyFont="1" applyFill="1" applyBorder="1" applyAlignment="1">
      <alignment horizontal="center" vertical="center" wrapText="1"/>
    </xf>
    <xf numFmtId="49" fontId="15" fillId="0" borderId="15" xfId="0" applyNumberFormat="1" applyFont="1" applyFill="1" applyBorder="1" applyAlignment="1">
      <alignment horizontal="center" vertical="center" wrapText="1"/>
    </xf>
    <xf numFmtId="0" fontId="15" fillId="0" borderId="4" xfId="0" applyFont="1" applyFill="1" applyBorder="1" applyAlignment="1">
      <alignment horizontal="center" vertical="center" wrapText="1"/>
    </xf>
    <xf numFmtId="4" fontId="0" fillId="0" borderId="7" xfId="0" applyNumberFormat="1" applyFont="1" applyBorder="1"/>
    <xf numFmtId="4" fontId="0" fillId="0" borderId="6" xfId="0" applyNumberFormat="1" applyFont="1" applyBorder="1"/>
    <xf numFmtId="4" fontId="59" fillId="10" borderId="5" xfId="0" applyNumberFormat="1" applyFont="1" applyFill="1" applyBorder="1"/>
    <xf numFmtId="4" fontId="0" fillId="0" borderId="7" xfId="0" applyNumberFormat="1" applyBorder="1"/>
    <xf numFmtId="4" fontId="0" fillId="0" borderId="6" xfId="0" applyNumberFormat="1" applyBorder="1"/>
    <xf numFmtId="0" fontId="15" fillId="0" borderId="9" xfId="0" applyFont="1" applyFill="1" applyBorder="1" applyAlignment="1">
      <alignment horizontal="center" vertical="center" wrapText="1"/>
    </xf>
    <xf numFmtId="4" fontId="0" fillId="0" borderId="8" xfId="0" applyNumberFormat="1" applyFont="1" applyBorder="1"/>
    <xf numFmtId="4" fontId="0" fillId="0" borderId="1" xfId="0" applyNumberFormat="1" applyFont="1" applyBorder="1"/>
    <xf numFmtId="4" fontId="59" fillId="10" borderId="10" xfId="0" applyNumberFormat="1" applyFont="1" applyFill="1" applyBorder="1"/>
    <xf numFmtId="4" fontId="60" fillId="0" borderId="38" xfId="0" applyNumberFormat="1" applyFont="1" applyBorder="1" applyAlignment="1" applyProtection="1">
      <alignment horizontal="right" vertical="center" wrapText="1"/>
    </xf>
    <xf numFmtId="4" fontId="0" fillId="0" borderId="1" xfId="0" applyNumberFormat="1" applyBorder="1"/>
    <xf numFmtId="4" fontId="0" fillId="0" borderId="8" xfId="0" applyNumberFormat="1" applyBorder="1"/>
    <xf numFmtId="4" fontId="60" fillId="0" borderId="39" xfId="0" applyNumberFormat="1" applyFont="1" applyBorder="1" applyAlignment="1" applyProtection="1">
      <alignment horizontal="right" vertical="center" wrapText="1"/>
    </xf>
    <xf numFmtId="4" fontId="60" fillId="0" borderId="39" xfId="7" applyNumberFormat="1" applyFont="1" applyBorder="1" applyAlignment="1" applyProtection="1">
      <alignment horizontal="right" vertical="center" wrapText="1"/>
    </xf>
    <xf numFmtId="0" fontId="21" fillId="0" borderId="9" xfId="0" applyFont="1" applyFill="1" applyBorder="1" applyAlignment="1">
      <alignment horizontal="center" vertical="center" wrapText="1"/>
    </xf>
    <xf numFmtId="4" fontId="0" fillId="0" borderId="40" xfId="0" applyNumberFormat="1" applyBorder="1"/>
    <xf numFmtId="4" fontId="0" fillId="0" borderId="10" xfId="0" applyNumberFormat="1" applyBorder="1"/>
    <xf numFmtId="4" fontId="0" fillId="0" borderId="3" xfId="0" applyNumberFormat="1" applyBorder="1"/>
    <xf numFmtId="4" fontId="0" fillId="0" borderId="2" xfId="0" applyNumberFormat="1" applyBorder="1"/>
    <xf numFmtId="4" fontId="0" fillId="10" borderId="19" xfId="0" applyNumberFormat="1" applyFill="1" applyBorder="1"/>
    <xf numFmtId="4" fontId="59" fillId="10" borderId="19" xfId="0" applyNumberFormat="1" applyFont="1" applyFill="1" applyBorder="1"/>
    <xf numFmtId="0" fontId="0" fillId="10" borderId="0" xfId="0" applyFill="1"/>
    <xf numFmtId="0" fontId="21" fillId="0" borderId="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1" fillId="3" borderId="6" xfId="0" applyFont="1" applyFill="1" applyBorder="1" applyAlignment="1">
      <alignment horizontal="center" vertical="center" wrapText="1"/>
    </xf>
    <xf numFmtId="0" fontId="21" fillId="0" borderId="16" xfId="0" applyFont="1" applyFill="1" applyBorder="1" applyAlignment="1">
      <alignment wrapText="1"/>
    </xf>
    <xf numFmtId="49" fontId="21" fillId="0" borderId="15" xfId="0" applyNumberFormat="1" applyFont="1" applyFill="1" applyBorder="1" applyAlignment="1">
      <alignment horizontal="center" vertical="center" wrapText="1"/>
    </xf>
    <xf numFmtId="0" fontId="21" fillId="0" borderId="15" xfId="0" applyFont="1" applyFill="1" applyBorder="1" applyAlignment="1">
      <alignment horizontal="center" vertical="center" wrapText="1"/>
    </xf>
    <xf numFmtId="4" fontId="15" fillId="6" borderId="41" xfId="0" applyNumberFormat="1" applyFont="1" applyFill="1" applyBorder="1" applyAlignment="1">
      <alignment horizontal="center" vertical="center" wrapText="1"/>
    </xf>
    <xf numFmtId="0" fontId="26" fillId="3" borderId="7" xfId="0" applyFont="1" applyFill="1" applyBorder="1" applyAlignment="1">
      <alignment vertical="center" wrapText="1"/>
    </xf>
    <xf numFmtId="4" fontId="26" fillId="3" borderId="5" xfId="0" applyNumberFormat="1" applyFont="1" applyFill="1" applyBorder="1" applyAlignment="1">
      <alignment horizontal="center" vertical="center" wrapText="1"/>
    </xf>
    <xf numFmtId="0" fontId="21" fillId="0" borderId="8" xfId="0" applyFont="1" applyFill="1" applyBorder="1" applyAlignment="1">
      <alignment vertical="center" wrapText="1"/>
    </xf>
    <xf numFmtId="4" fontId="21" fillId="0" borderId="10" xfId="0" applyNumberFormat="1" applyFont="1" applyFill="1" applyBorder="1" applyAlignment="1">
      <alignment horizontal="center" vertical="center" wrapText="1"/>
    </xf>
    <xf numFmtId="0" fontId="26" fillId="3" borderId="8" xfId="0" applyFont="1" applyFill="1" applyBorder="1" applyAlignment="1">
      <alignment vertical="center" wrapText="1"/>
    </xf>
    <xf numFmtId="0" fontId="21" fillId="3" borderId="8" xfId="0" applyFont="1" applyFill="1" applyBorder="1" applyAlignment="1">
      <alignment vertical="center" wrapText="1"/>
    </xf>
    <xf numFmtId="4" fontId="21" fillId="3" borderId="10" xfId="0" applyNumberFormat="1" applyFont="1" applyFill="1" applyBorder="1" applyAlignment="1">
      <alignment horizontal="center" vertical="center" wrapText="1"/>
    </xf>
    <xf numFmtId="0" fontId="21" fillId="0" borderId="8" xfId="0" applyFont="1" applyFill="1" applyBorder="1" applyAlignment="1">
      <alignment wrapText="1"/>
    </xf>
    <xf numFmtId="0" fontId="21" fillId="0" borderId="11" xfId="0" applyFont="1" applyFill="1" applyBorder="1" applyAlignment="1">
      <alignment vertical="center" wrapText="1"/>
    </xf>
    <xf numFmtId="4" fontId="44" fillId="6" borderId="41" xfId="0" applyNumberFormat="1" applyFont="1" applyFill="1" applyBorder="1" applyAlignment="1">
      <alignment horizontal="center" vertical="center" wrapText="1"/>
    </xf>
    <xf numFmtId="0" fontId="21" fillId="3" borderId="7" xfId="0" applyFont="1" applyFill="1" applyBorder="1" applyAlignment="1">
      <alignment vertical="center" wrapText="1"/>
    </xf>
    <xf numFmtId="4" fontId="21" fillId="3" borderId="5" xfId="0" applyNumberFormat="1" applyFont="1" applyFill="1" applyBorder="1" applyAlignment="1">
      <alignment horizontal="center" vertical="center" wrapText="1"/>
    </xf>
    <xf numFmtId="0" fontId="26" fillId="0" borderId="8" xfId="0" applyFont="1" applyFill="1" applyBorder="1" applyAlignment="1">
      <alignment vertical="center" wrapText="1"/>
    </xf>
    <xf numFmtId="4" fontId="26" fillId="0" borderId="10" xfId="0" applyNumberFormat="1" applyFont="1" applyFill="1" applyBorder="1" applyAlignment="1">
      <alignment horizontal="center" vertical="center" wrapText="1"/>
    </xf>
    <xf numFmtId="0" fontId="21" fillId="6" borderId="28" xfId="0" applyFont="1" applyFill="1" applyBorder="1" applyAlignment="1">
      <alignment wrapText="1"/>
    </xf>
    <xf numFmtId="0" fontId="21" fillId="0" borderId="7" xfId="0" applyFont="1" applyFill="1" applyBorder="1" applyAlignment="1">
      <alignment vertical="center" wrapText="1"/>
    </xf>
    <xf numFmtId="0" fontId="21" fillId="0" borderId="11" xfId="0" applyFont="1" applyFill="1" applyBorder="1" applyAlignment="1">
      <alignment wrapText="1"/>
    </xf>
    <xf numFmtId="4" fontId="15" fillId="6" borderId="14" xfId="0" applyNumberFormat="1" applyFont="1" applyFill="1" applyBorder="1" applyAlignment="1">
      <alignment horizontal="center" vertical="center" wrapText="1"/>
    </xf>
    <xf numFmtId="0" fontId="17" fillId="0" borderId="0" xfId="7"/>
    <xf numFmtId="0" fontId="17" fillId="10" borderId="0" xfId="7" applyFill="1"/>
    <xf numFmtId="0" fontId="21" fillId="0" borderId="1" xfId="196" applyFont="1" applyFill="1" applyBorder="1" applyAlignment="1">
      <alignment horizontal="center" vertical="center" wrapText="1"/>
    </xf>
    <xf numFmtId="0" fontId="44" fillId="6" borderId="27" xfId="196" applyFont="1" applyFill="1" applyBorder="1" applyAlignment="1">
      <alignment horizontal="center" vertical="center" wrapText="1"/>
    </xf>
    <xf numFmtId="0" fontId="21" fillId="3" borderId="6" xfId="196" applyFont="1" applyFill="1" applyBorder="1" applyAlignment="1">
      <alignment horizontal="center" vertical="center" wrapText="1"/>
    </xf>
    <xf numFmtId="0" fontId="26" fillId="0" borderId="1" xfId="196" applyFont="1" applyFill="1" applyBorder="1" applyAlignment="1">
      <alignment horizontal="center" vertical="center" wrapText="1"/>
    </xf>
    <xf numFmtId="4" fontId="21" fillId="0" borderId="1" xfId="10" applyNumberFormat="1" applyFont="1" applyFill="1" applyBorder="1" applyAlignment="1">
      <alignment horizontal="center" vertical="center" wrapText="1"/>
    </xf>
    <xf numFmtId="4" fontId="44" fillId="6" borderId="27" xfId="10" applyNumberFormat="1" applyFont="1" applyFill="1" applyBorder="1" applyAlignment="1">
      <alignment horizontal="center" vertical="center" wrapText="1"/>
    </xf>
    <xf numFmtId="4" fontId="21" fillId="3" borderId="6" xfId="10" applyNumberFormat="1" applyFont="1" applyFill="1" applyBorder="1" applyAlignment="1">
      <alignment horizontal="center" vertical="center" wrapText="1"/>
    </xf>
    <xf numFmtId="4" fontId="21" fillId="0" borderId="1" xfId="10" applyNumberFormat="1" applyFont="1" applyFill="1" applyBorder="1" applyAlignment="1">
      <alignment vertical="center" wrapText="1"/>
    </xf>
    <xf numFmtId="4" fontId="26" fillId="0" borderId="1" xfId="10" applyNumberFormat="1" applyFont="1" applyFill="1" applyBorder="1" applyAlignment="1">
      <alignment vertical="center" wrapText="1"/>
    </xf>
    <xf numFmtId="4" fontId="21" fillId="0" borderId="0" xfId="10" applyNumberFormat="1" applyFont="1" applyFill="1" applyAlignment="1">
      <alignment horizontal="center" vertical="center"/>
    </xf>
    <xf numFmtId="4" fontId="21" fillId="0" borderId="0" xfId="0" applyNumberFormat="1" applyFont="1" applyFill="1" applyAlignment="1">
      <alignment horizontal="center" vertical="center"/>
    </xf>
    <xf numFmtId="164" fontId="21" fillId="0" borderId="0" xfId="1" applyFont="1" applyAlignment="1">
      <alignment horizontal="left" vertical="center" wrapText="1"/>
    </xf>
    <xf numFmtId="0" fontId="21" fillId="0" borderId="0" xfId="191" applyFont="1" applyAlignment="1">
      <alignment horizontal="center" vertical="center" wrapText="1"/>
    </xf>
    <xf numFmtId="0" fontId="32" fillId="0" borderId="0" xfId="5" applyFont="1" applyAlignment="1">
      <alignment vertical="center" wrapText="1"/>
    </xf>
    <xf numFmtId="0" fontId="32" fillId="0" borderId="0" xfId="5" applyFont="1" applyFill="1" applyAlignment="1">
      <alignment vertical="center" wrapText="1"/>
    </xf>
    <xf numFmtId="164" fontId="21" fillId="0" borderId="0" xfId="1" applyFont="1" applyAlignment="1">
      <alignment horizontal="center" vertical="center" wrapText="1"/>
    </xf>
    <xf numFmtId="0" fontId="32" fillId="0" borderId="0" xfId="5" applyFont="1" applyAlignment="1">
      <alignment horizontal="center" vertical="center" wrapText="1"/>
    </xf>
    <xf numFmtId="0" fontId="21" fillId="0" borderId="21" xfId="0" applyFont="1" applyFill="1" applyBorder="1" applyAlignment="1">
      <alignment horizontal="left"/>
    </xf>
    <xf numFmtId="0" fontId="41" fillId="0" borderId="25" xfId="5" applyFont="1" applyBorder="1" applyAlignment="1">
      <alignment horizontal="center" vertical="top" wrapText="1"/>
    </xf>
    <xf numFmtId="0" fontId="32" fillId="0" borderId="20" xfId="5" applyFont="1" applyFill="1" applyBorder="1" applyAlignment="1">
      <alignment vertical="center" wrapText="1"/>
    </xf>
    <xf numFmtId="0" fontId="32" fillId="0" borderId="25" xfId="5" applyFont="1" applyFill="1" applyBorder="1" applyAlignment="1">
      <alignment vertical="center" wrapText="1"/>
    </xf>
    <xf numFmtId="0" fontId="32" fillId="0" borderId="0" xfId="5" applyFont="1" applyFill="1" applyBorder="1" applyAlignment="1">
      <alignment vertical="center" wrapText="1"/>
    </xf>
    <xf numFmtId="0" fontId="21" fillId="0" borderId="20" xfId="0" applyFont="1" applyFill="1" applyBorder="1" applyAlignment="1">
      <alignment horizontal="center"/>
    </xf>
    <xf numFmtId="0" fontId="41" fillId="0" borderId="25" xfId="5" applyFont="1" applyFill="1" applyBorder="1" applyAlignment="1">
      <alignment horizontal="center" vertical="top" wrapText="1"/>
    </xf>
    <xf numFmtId="0" fontId="32" fillId="0" borderId="0" xfId="5" applyFont="1" applyAlignment="1">
      <alignment horizontal="right" vertical="center" wrapText="1"/>
    </xf>
    <xf numFmtId="0" fontId="21" fillId="0" borderId="0" xfId="5" applyFont="1" applyAlignment="1">
      <alignment horizontal="center" vertical="center" wrapText="1"/>
    </xf>
    <xf numFmtId="0" fontId="21" fillId="0" borderId="0" xfId="0" applyFont="1" applyFill="1" applyAlignment="1">
      <alignment horizontal="left" vertical="center"/>
    </xf>
    <xf numFmtId="0" fontId="21" fillId="0" borderId="1" xfId="0" applyFont="1" applyFill="1" applyBorder="1" applyAlignment="1">
      <alignment horizontal="center" vertical="center" wrapText="1"/>
    </xf>
    <xf numFmtId="0" fontId="21" fillId="0" borderId="16" xfId="0" applyFont="1" applyFill="1" applyBorder="1" applyAlignment="1">
      <alignment horizontal="center"/>
    </xf>
    <xf numFmtId="0" fontId="21" fillId="0" borderId="15" xfId="0" applyFont="1" applyFill="1" applyBorder="1" applyAlignment="1">
      <alignment horizontal="center"/>
    </xf>
    <xf numFmtId="0" fontId="46" fillId="0" borderId="0" xfId="192" applyFont="1" applyFill="1" applyAlignment="1">
      <alignment horizontal="left" vertical="center"/>
    </xf>
    <xf numFmtId="0" fontId="21" fillId="0" borderId="11" xfId="0" applyFont="1" applyFill="1" applyBorder="1" applyAlignment="1">
      <alignment horizontal="left" vertical="center" wrapText="1"/>
    </xf>
    <xf numFmtId="0" fontId="21" fillId="0" borderId="42" xfId="0" applyFont="1" applyFill="1" applyBorder="1" applyAlignment="1">
      <alignment horizontal="left" vertical="center" wrapText="1"/>
    </xf>
    <xf numFmtId="0" fontId="21" fillId="0" borderId="12"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20" fillId="0" borderId="0" xfId="6" applyFont="1" applyBorder="1" applyAlignment="1">
      <alignment horizontal="left" wrapText="1"/>
    </xf>
    <xf numFmtId="0" fontId="15" fillId="0" borderId="1" xfId="6" applyFont="1" applyFill="1" applyBorder="1" applyAlignment="1">
      <alignment horizontal="center" vertical="center"/>
    </xf>
    <xf numFmtId="0" fontId="24" fillId="0" borderId="0" xfId="6" applyFont="1" applyFill="1" applyAlignment="1">
      <alignment horizontal="right"/>
    </xf>
    <xf numFmtId="0" fontId="22" fillId="0" borderId="0" xfId="6" applyFont="1" applyAlignment="1">
      <alignment horizontal="center"/>
    </xf>
    <xf numFmtId="0" fontId="22" fillId="0" borderId="0" xfId="6"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14" xfId="0" applyFont="1" applyFill="1" applyBorder="1" applyAlignment="1">
      <alignment horizontal="center"/>
    </xf>
    <xf numFmtId="2" fontId="15" fillId="0" borderId="1" xfId="6" applyNumberFormat="1" applyFont="1" applyFill="1" applyBorder="1" applyAlignment="1">
      <alignment horizontal="center" vertical="center"/>
    </xf>
    <xf numFmtId="0" fontId="21" fillId="0" borderId="0" xfId="0" applyFont="1" applyAlignment="1">
      <alignment horizontal="left" vertical="center"/>
    </xf>
    <xf numFmtId="4" fontId="21" fillId="0" borderId="1" xfId="0" applyNumberFormat="1" applyFont="1" applyBorder="1" applyAlignment="1">
      <alignment vertical="center" wrapText="1"/>
    </xf>
    <xf numFmtId="0" fontId="46" fillId="0" borderId="12" xfId="0" applyFont="1" applyBorder="1" applyAlignment="1">
      <alignment horizontal="center" vertical="center" wrapText="1"/>
    </xf>
    <xf numFmtId="0" fontId="46" fillId="0" borderId="22" xfId="0" applyFont="1" applyBorder="1" applyAlignment="1">
      <alignment horizontal="center" vertical="center" wrapText="1"/>
    </xf>
    <xf numFmtId="0" fontId="46" fillId="0" borderId="6" xfId="0" applyFont="1" applyBorder="1" applyAlignment="1">
      <alignment horizontal="center" vertical="center" wrapText="1"/>
    </xf>
    <xf numFmtId="0" fontId="21" fillId="0" borderId="12" xfId="0" applyFont="1" applyBorder="1" applyAlignment="1">
      <alignment horizontal="left" vertical="center" wrapText="1"/>
    </xf>
    <xf numFmtId="0" fontId="21" fillId="0" borderId="22" xfId="0" applyFont="1" applyBorder="1" applyAlignment="1">
      <alignment horizontal="left" vertical="center" wrapText="1"/>
    </xf>
    <xf numFmtId="0" fontId="21" fillId="0" borderId="6" xfId="0" applyFont="1" applyBorder="1" applyAlignment="1">
      <alignment horizontal="left" vertical="center" wrapText="1"/>
    </xf>
    <xf numFmtId="0" fontId="21" fillId="0" borderId="12"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6" xfId="0" applyFont="1" applyBorder="1" applyAlignment="1">
      <alignment horizontal="center" vertical="center" wrapText="1"/>
    </xf>
    <xf numFmtId="0" fontId="46"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57" fillId="0" borderId="0" xfId="0" applyNumberFormat="1" applyFont="1" applyBorder="1" applyAlignment="1">
      <alignment horizontal="center" vertical="center" wrapText="1"/>
    </xf>
    <xf numFmtId="4" fontId="21" fillId="0" borderId="9" xfId="0" applyNumberFormat="1" applyFont="1" applyBorder="1" applyAlignment="1">
      <alignment vertical="center" wrapText="1"/>
    </xf>
    <xf numFmtId="4" fontId="21" fillId="3" borderId="1" xfId="0" applyNumberFormat="1" applyFont="1" applyFill="1" applyBorder="1" applyAlignment="1">
      <alignment vertical="center" wrapText="1"/>
    </xf>
    <xf numFmtId="0" fontId="56" fillId="0" borderId="0" xfId="0" applyFont="1" applyAlignment="1">
      <alignment horizontal="center" vertical="center" wrapText="1"/>
    </xf>
    <xf numFmtId="4" fontId="21" fillId="0" borderId="12" xfId="0" applyNumberFormat="1" applyFont="1" applyBorder="1" applyAlignment="1">
      <alignment vertical="center" wrapText="1"/>
    </xf>
    <xf numFmtId="4" fontId="21" fillId="0" borderId="6" xfId="0" applyNumberFormat="1" applyFont="1" applyBorder="1" applyAlignment="1">
      <alignment vertical="center" wrapText="1"/>
    </xf>
    <xf numFmtId="49" fontId="44" fillId="3" borderId="12" xfId="0" applyNumberFormat="1" applyFont="1" applyFill="1" applyBorder="1" applyAlignment="1">
      <alignment horizontal="center" vertical="center" wrapText="1"/>
    </xf>
    <xf numFmtId="49" fontId="44" fillId="3" borderId="6"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21" fillId="3" borderId="6" xfId="0" applyFont="1" applyFill="1" applyBorder="1" applyAlignment="1">
      <alignment horizontal="center" vertical="center" wrapText="1"/>
    </xf>
    <xf numFmtId="4" fontId="21" fillId="3" borderId="12" xfId="0" applyNumberFormat="1" applyFont="1" applyFill="1" applyBorder="1" applyAlignment="1">
      <alignment vertical="center" wrapText="1"/>
    </xf>
    <xf numFmtId="4" fontId="21" fillId="3" borderId="6" xfId="0" applyNumberFormat="1" applyFont="1" applyFill="1" applyBorder="1" applyAlignment="1">
      <alignment vertical="center" wrapText="1"/>
    </xf>
    <xf numFmtId="0" fontId="24" fillId="0" borderId="0" xfId="0" applyFont="1" applyAlignment="1">
      <alignment horizontal="right" vertical="center" wrapText="1"/>
    </xf>
    <xf numFmtId="0" fontId="22" fillId="0" borderId="0" xfId="0" applyFont="1" applyAlignment="1">
      <alignment horizontal="center" vertical="center"/>
    </xf>
    <xf numFmtId="0" fontId="49" fillId="0" borderId="0" xfId="0" applyFont="1" applyFill="1" applyAlignment="1">
      <alignment horizontal="center"/>
    </xf>
    <xf numFmtId="0" fontId="46" fillId="0" borderId="0" xfId="0" applyFont="1" applyFill="1" applyAlignment="1">
      <alignment horizontal="center"/>
    </xf>
    <xf numFmtId="0" fontId="22" fillId="0" borderId="0" xfId="0" applyNumberFormat="1" applyFont="1" applyAlignment="1">
      <alignment horizontal="center"/>
    </xf>
    <xf numFmtId="0" fontId="15" fillId="0" borderId="1" xfId="0" applyFont="1" applyBorder="1" applyAlignment="1">
      <alignment horizontal="center" vertical="center"/>
    </xf>
    <xf numFmtId="0" fontId="50" fillId="5" borderId="9" xfId="0" applyFont="1" applyFill="1" applyBorder="1" applyAlignment="1">
      <alignment horizontal="center"/>
    </xf>
    <xf numFmtId="0" fontId="50" fillId="5" borderId="20" xfId="0" applyFont="1" applyFill="1" applyBorder="1" applyAlignment="1">
      <alignment horizontal="center"/>
    </xf>
    <xf numFmtId="0" fontId="50" fillId="5" borderId="18" xfId="0" applyFont="1" applyFill="1" applyBorder="1" applyAlignment="1">
      <alignment horizontal="center"/>
    </xf>
    <xf numFmtId="49" fontId="46" fillId="9" borderId="1" xfId="0" applyNumberFormat="1" applyFont="1" applyFill="1" applyBorder="1" applyAlignment="1">
      <alignment horizontal="center" vertical="center" wrapText="1"/>
    </xf>
    <xf numFmtId="0" fontId="21" fillId="9" borderId="1" xfId="0" applyFont="1" applyFill="1" applyBorder="1" applyAlignment="1">
      <alignment horizontal="center" vertical="center" wrapText="1"/>
    </xf>
    <xf numFmtId="0" fontId="21" fillId="9" borderId="12" xfId="0" applyFont="1" applyFill="1" applyBorder="1" applyAlignment="1">
      <alignment horizontal="center" vertical="center" wrapText="1"/>
    </xf>
    <xf numFmtId="0" fontId="21" fillId="9" borderId="6" xfId="0" applyFont="1" applyFill="1" applyBorder="1" applyAlignment="1">
      <alignment horizontal="center" vertical="center" wrapText="1"/>
    </xf>
    <xf numFmtId="4" fontId="21" fillId="9" borderId="12" xfId="0" applyNumberFormat="1" applyFont="1" applyFill="1" applyBorder="1" applyAlignment="1">
      <alignment horizontal="center" vertical="center" wrapText="1"/>
    </xf>
    <xf numFmtId="4" fontId="21" fillId="9" borderId="6" xfId="0" applyNumberFormat="1" applyFont="1" applyFill="1" applyBorder="1" applyAlignment="1">
      <alignment horizontal="center" vertical="center" wrapText="1"/>
    </xf>
    <xf numFmtId="0" fontId="21" fillId="0" borderId="12" xfId="0" applyFont="1" applyBorder="1" applyAlignment="1">
      <alignment horizontal="center"/>
    </xf>
    <xf numFmtId="49" fontId="46" fillId="9" borderId="12" xfId="0" applyNumberFormat="1" applyFont="1" applyFill="1" applyBorder="1" applyAlignment="1">
      <alignment horizontal="center" vertical="center" wrapText="1"/>
    </xf>
    <xf numFmtId="49" fontId="46" fillId="9" borderId="22" xfId="0" applyNumberFormat="1" applyFont="1" applyFill="1" applyBorder="1" applyAlignment="1">
      <alignment horizontal="center" vertical="center" wrapText="1"/>
    </xf>
    <xf numFmtId="49" fontId="46" fillId="9" borderId="6" xfId="0" applyNumberFormat="1" applyFont="1" applyFill="1" applyBorder="1" applyAlignment="1">
      <alignment horizontal="center" vertical="center" wrapText="1"/>
    </xf>
    <xf numFmtId="0" fontId="21" fillId="9" borderId="12" xfId="0" applyFont="1" applyFill="1" applyBorder="1" applyAlignment="1">
      <alignment horizontal="left" vertical="center" wrapText="1"/>
    </xf>
    <xf numFmtId="0" fontId="21" fillId="9" borderId="22" xfId="0" applyFont="1" applyFill="1" applyBorder="1" applyAlignment="1">
      <alignment horizontal="left" vertical="center" wrapText="1"/>
    </xf>
    <xf numFmtId="0" fontId="21" fillId="9" borderId="6" xfId="0" applyFont="1" applyFill="1" applyBorder="1" applyAlignment="1">
      <alignment horizontal="left" vertical="center" wrapText="1"/>
    </xf>
    <xf numFmtId="0" fontId="21" fillId="9" borderId="22" xfId="0" applyFont="1" applyFill="1" applyBorder="1" applyAlignment="1">
      <alignment horizontal="center" vertical="center" wrapText="1"/>
    </xf>
    <xf numFmtId="0" fontId="16" fillId="0" borderId="11" xfId="0" applyFont="1" applyFill="1" applyBorder="1" applyAlignment="1">
      <alignment horizontal="left" vertical="center" wrapText="1"/>
    </xf>
    <xf numFmtId="0" fontId="16" fillId="0" borderId="26" xfId="0" applyFont="1" applyFill="1" applyBorder="1" applyAlignment="1">
      <alignment horizontal="left" vertical="center" wrapText="1"/>
    </xf>
    <xf numFmtId="0" fontId="21" fillId="0" borderId="1" xfId="196" applyFont="1" applyFill="1" applyBorder="1" applyAlignment="1">
      <alignment horizontal="center" vertical="center" wrapText="1"/>
    </xf>
    <xf numFmtId="0" fontId="21" fillId="0" borderId="9" xfId="196" applyFont="1" applyFill="1" applyBorder="1" applyAlignment="1">
      <alignment horizontal="center" vertical="center" wrapText="1"/>
    </xf>
    <xf numFmtId="0" fontId="21" fillId="0" borderId="20" xfId="196" applyFont="1" applyFill="1" applyBorder="1" applyAlignment="1">
      <alignment horizontal="center" vertical="center" wrapText="1"/>
    </xf>
    <xf numFmtId="0" fontId="21" fillId="0" borderId="18" xfId="196" applyFont="1" applyFill="1" applyBorder="1" applyAlignment="1">
      <alignment horizontal="center" vertical="center" wrapText="1"/>
    </xf>
    <xf numFmtId="0" fontId="19" fillId="10" borderId="23" xfId="0" applyFont="1" applyFill="1" applyBorder="1" applyAlignment="1">
      <alignment horizontal="center"/>
    </xf>
    <xf numFmtId="0" fontId="19" fillId="10" borderId="24" xfId="0" applyFont="1" applyFill="1" applyBorder="1" applyAlignment="1">
      <alignment horizontal="center"/>
    </xf>
    <xf numFmtId="0" fontId="19" fillId="10" borderId="31" xfId="0" applyFont="1" applyFill="1" applyBorder="1" applyAlignment="1">
      <alignment horizontal="center"/>
    </xf>
    <xf numFmtId="49" fontId="15" fillId="0" borderId="24" xfId="0" applyNumberFormat="1" applyFont="1" applyFill="1" applyBorder="1" applyAlignment="1">
      <alignment horizontal="center" vertical="center" wrapText="1"/>
    </xf>
    <xf numFmtId="49" fontId="15" fillId="0" borderId="37" xfId="0" applyNumberFormat="1" applyFont="1" applyFill="1" applyBorder="1" applyAlignment="1">
      <alignment horizontal="center" vertical="center" wrapText="1"/>
    </xf>
    <xf numFmtId="0" fontId="19" fillId="10" borderId="32" xfId="0" applyFont="1" applyFill="1" applyBorder="1" applyAlignment="1">
      <alignment horizontal="center"/>
    </xf>
    <xf numFmtId="0" fontId="19" fillId="10" borderId="33" xfId="0" applyFont="1" applyFill="1" applyBorder="1" applyAlignment="1">
      <alignment horizontal="center"/>
    </xf>
    <xf numFmtId="0" fontId="19" fillId="10" borderId="34" xfId="0" applyFont="1" applyFill="1" applyBorder="1" applyAlignment="1">
      <alignment horizontal="center"/>
    </xf>
    <xf numFmtId="0" fontId="15" fillId="0" borderId="35" xfId="0" applyFont="1" applyFill="1" applyBorder="1" applyAlignment="1">
      <alignment horizontal="center" vertical="center" wrapText="1"/>
    </xf>
    <xf numFmtId="0" fontId="15" fillId="0" borderId="30" xfId="0" applyFont="1" applyFill="1" applyBorder="1" applyAlignment="1">
      <alignment horizontal="center" vertical="center" wrapText="1"/>
    </xf>
    <xf numFmtId="49" fontId="15" fillId="0" borderId="15" xfId="0" applyNumberFormat="1" applyFont="1" applyFill="1" applyBorder="1" applyAlignment="1">
      <alignment horizontal="center" vertical="center" wrapText="1"/>
    </xf>
    <xf numFmtId="49" fontId="15" fillId="0" borderId="2" xfId="0" applyNumberFormat="1" applyFont="1" applyFill="1" applyBorder="1" applyAlignment="1">
      <alignment horizontal="center" vertical="center" wrapText="1"/>
    </xf>
    <xf numFmtId="0" fontId="15" fillId="10" borderId="31" xfId="0" applyFont="1" applyFill="1" applyBorder="1" applyAlignment="1">
      <alignment horizontal="center" vertical="center" wrapText="1"/>
    </xf>
    <xf numFmtId="0" fontId="15" fillId="10" borderId="36" xfId="0"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49" fontId="15" fillId="0" borderId="26" xfId="0" applyNumberFormat="1" applyFont="1" applyFill="1" applyBorder="1" applyAlignment="1">
      <alignment horizontal="center" vertical="center" wrapText="1"/>
    </xf>
    <xf numFmtId="4" fontId="58" fillId="0" borderId="3" xfId="0" applyNumberFormat="1" applyFont="1" applyBorder="1" applyAlignment="1">
      <alignment horizontal="center"/>
    </xf>
    <xf numFmtId="4" fontId="58" fillId="0" borderId="2" xfId="0" applyNumberFormat="1" applyFont="1" applyBorder="1" applyAlignment="1">
      <alignment horizontal="center"/>
    </xf>
  </cellXfs>
  <cellStyles count="197">
    <cellStyle name="Excel Built-in Output" xfId="186"/>
    <cellStyle name="Гиперссылка" xfId="192" builtinId="8"/>
    <cellStyle name="Гиперссылка 2" xfId="191"/>
    <cellStyle name="Денежный 2" xfId="1"/>
    <cellStyle name="Обычный" xfId="0" builtinId="0"/>
    <cellStyle name="Обычный 10" xfId="2"/>
    <cellStyle name="Обычный 10 2" xfId="187"/>
    <cellStyle name="Обычный 10 3" xfId="50"/>
    <cellStyle name="Обычный 11" xfId="3"/>
    <cellStyle name="Обычный 12" xfId="4"/>
    <cellStyle name="Обычный 13" xfId="5"/>
    <cellStyle name="Обычный 14" xfId="42"/>
    <cellStyle name="Обычный 15" xfId="47"/>
    <cellStyle name="Обычный 16" xfId="51"/>
    <cellStyle name="Обычный 16 2" xfId="37"/>
    <cellStyle name="Обычный 16 2 2" xfId="190"/>
    <cellStyle name="Обычный 17" xfId="188"/>
    <cellStyle name="Обычный 2" xfId="6"/>
    <cellStyle name="Обычный 2 10" xfId="54"/>
    <cellStyle name="Обычный 2 10 2" xfId="55"/>
    <cellStyle name="Обычный 2 10 3" xfId="56"/>
    <cellStyle name="Обычный 2 11" xfId="53"/>
    <cellStyle name="Обычный 2 11 2" xfId="57"/>
    <cellStyle name="Обычный 2 11 2 2" xfId="58"/>
    <cellStyle name="Обычный 2 11 2 2 2" xfId="59"/>
    <cellStyle name="Обычный 2 11 2 2 3" xfId="60"/>
    <cellStyle name="Обычный 2 11 2 3" xfId="61"/>
    <cellStyle name="Обычный 2 11 3" xfId="62"/>
    <cellStyle name="Обычный 2 12" xfId="63"/>
    <cellStyle name="Обычный 2 12 2" xfId="64"/>
    <cellStyle name="Обычный 2 12 3" xfId="65"/>
    <cellStyle name="Обычный 2 13" xfId="66"/>
    <cellStyle name="Обычный 2 13 2" xfId="67"/>
    <cellStyle name="Обычный 2 13 3" xfId="68"/>
    <cellStyle name="Обычный 2 13 4" xfId="69"/>
    <cellStyle name="Обычный 2 13 5" xfId="70"/>
    <cellStyle name="Обычный 2 13 6" xfId="71"/>
    <cellStyle name="Обычный 2 14" xfId="72"/>
    <cellStyle name="Обычный 2 15" xfId="73"/>
    <cellStyle name="Обычный 2 15 10" xfId="74"/>
    <cellStyle name="Обычный 2 15 11" xfId="75"/>
    <cellStyle name="Обычный 2 15 12" xfId="76"/>
    <cellStyle name="Обычный 2 15 13" xfId="77"/>
    <cellStyle name="Обычный 2 15 14" xfId="78"/>
    <cellStyle name="Обычный 2 15 2" xfId="79"/>
    <cellStyle name="Обычный 2 15 2 2" xfId="80"/>
    <cellStyle name="Обычный 2 15 2 3" xfId="81"/>
    <cellStyle name="Обычный 2 15 2 4" xfId="82"/>
    <cellStyle name="Обычный 2 15 3" xfId="83"/>
    <cellStyle name="Обычный 2 15 4" xfId="84"/>
    <cellStyle name="Обычный 2 15 5" xfId="85"/>
    <cellStyle name="Обычный 2 15 6" xfId="86"/>
    <cellStyle name="Обычный 2 15 7" xfId="87"/>
    <cellStyle name="Обычный 2 15 8" xfId="88"/>
    <cellStyle name="Обычный 2 15 9" xfId="89"/>
    <cellStyle name="Обычный 2 16" xfId="90"/>
    <cellStyle name="Обычный 2 16 2" xfId="91"/>
    <cellStyle name="Обычный 2 16 3" xfId="92"/>
    <cellStyle name="Обычный 2 17" xfId="93"/>
    <cellStyle name="Обычный 2 18" xfId="94"/>
    <cellStyle name="Обычный 2 2" xfId="7"/>
    <cellStyle name="Обычный 2 2 2" xfId="8"/>
    <cellStyle name="Обычный 2 2 2 2" xfId="96"/>
    <cellStyle name="Обычный 2 2 2 3" xfId="95"/>
    <cellStyle name="Обычный 2 3" xfId="32"/>
    <cellStyle name="Обычный 2 3 10" xfId="98"/>
    <cellStyle name="Обычный 2 3 10 2" xfId="99"/>
    <cellStyle name="Обычный 2 3 10 3" xfId="100"/>
    <cellStyle name="Обычный 2 3 10 4" xfId="101"/>
    <cellStyle name="Обычный 2 3 10 5" xfId="102"/>
    <cellStyle name="Обычный 2 3 11" xfId="103"/>
    <cellStyle name="Обычный 2 3 12" xfId="104"/>
    <cellStyle name="Обычный 2 3 12 2" xfId="105"/>
    <cellStyle name="Обычный 2 3 12 2 2" xfId="106"/>
    <cellStyle name="Обычный 2 3 12 3" xfId="107"/>
    <cellStyle name="Обычный 2 3 12 4" xfId="108"/>
    <cellStyle name="Обычный 2 3 13" xfId="109"/>
    <cellStyle name="Обычный 2 3 13 2" xfId="110"/>
    <cellStyle name="Обычный 2 3 13 3" xfId="111"/>
    <cellStyle name="Обычный 2 3 14" xfId="112"/>
    <cellStyle name="Обычный 2 3 14 2" xfId="113"/>
    <cellStyle name="Обычный 2 3 14 2 2" xfId="114"/>
    <cellStyle name="Обычный 2 3 15" xfId="97"/>
    <cellStyle name="Обычный 2 3 2" xfId="39"/>
    <cellStyle name="Обычный 2 3 2 10" xfId="115"/>
    <cellStyle name="Обычный 2 3 2 11" xfId="194"/>
    <cellStyle name="Обычный 2 3 2 2" xfId="116"/>
    <cellStyle name="Обычный 2 3 2 2 2" xfId="117"/>
    <cellStyle name="Обычный 2 3 2 2 3" xfId="118"/>
    <cellStyle name="Обычный 2 3 2 3" xfId="119"/>
    <cellStyle name="Обычный 2 3 2 4" xfId="120"/>
    <cellStyle name="Обычный 2 3 2 5" xfId="121"/>
    <cellStyle name="Обычный 2 3 2 6" xfId="122"/>
    <cellStyle name="Обычный 2 3 2 7" xfId="123"/>
    <cellStyle name="Обычный 2 3 2 8" xfId="124"/>
    <cellStyle name="Обычный 2 3 2 9" xfId="125"/>
    <cellStyle name="Обычный 2 3 3" xfId="126"/>
    <cellStyle name="Обычный 2 3 3 2" xfId="127"/>
    <cellStyle name="Обычный 2 3 3 3" xfId="128"/>
    <cellStyle name="Обычный 2 3 3 4" xfId="129"/>
    <cellStyle name="Обычный 2 3 4" xfId="130"/>
    <cellStyle name="Обычный 2 3 4 2" xfId="131"/>
    <cellStyle name="Обычный 2 3 4 2 2" xfId="132"/>
    <cellStyle name="Обычный 2 3 4 2 3" xfId="133"/>
    <cellStyle name="Обычный 2 3 4 2 4" xfId="134"/>
    <cellStyle name="Обычный 2 3 4 2 5" xfId="135"/>
    <cellStyle name="Обычный 2 3 4 3" xfId="136"/>
    <cellStyle name="Обычный 2 3 5" xfId="137"/>
    <cellStyle name="Обычный 2 3 5 2" xfId="138"/>
    <cellStyle name="Обычный 2 3 5 3" xfId="139"/>
    <cellStyle name="Обычный 2 3 5 4" xfId="140"/>
    <cellStyle name="Обычный 2 3 5 5" xfId="141"/>
    <cellStyle name="Обычный 2 3 5 6" xfId="142"/>
    <cellStyle name="Обычный 2 3 5 7" xfId="143"/>
    <cellStyle name="Обычный 2 3 5 8" xfId="144"/>
    <cellStyle name="Обычный 2 3 6" xfId="145"/>
    <cellStyle name="Обычный 2 3 7" xfId="146"/>
    <cellStyle name="Обычный 2 3 7 2" xfId="147"/>
    <cellStyle name="Обычный 2 3 7 3" xfId="148"/>
    <cellStyle name="Обычный 2 3 8" xfId="149"/>
    <cellStyle name="Обычный 2 3 9" xfId="150"/>
    <cellStyle name="Обычный 2 4" xfId="40"/>
    <cellStyle name="Обычный 2 4 2" xfId="152"/>
    <cellStyle name="Обычный 2 4 3" xfId="45"/>
    <cellStyle name="Обычный 2 4 3 2" xfId="154"/>
    <cellStyle name="Обычный 2 4 3 3" xfId="155"/>
    <cellStyle name="Обычный 2 4 3 4" xfId="153"/>
    <cellStyle name="Обычный 2 4 4" xfId="156"/>
    <cellStyle name="Обычный 2 4 5" xfId="151"/>
    <cellStyle name="Обычный 2 5" xfId="41"/>
    <cellStyle name="Обычный 2 5 2" xfId="157"/>
    <cellStyle name="Обычный 2 5 9" xfId="158"/>
    <cellStyle name="Обычный 2 6" xfId="159"/>
    <cellStyle name="Обычный 2 6 2" xfId="160"/>
    <cellStyle name="Обычный 2 6 3" xfId="161"/>
    <cellStyle name="Обычный 2 6 3 2" xfId="162"/>
    <cellStyle name="Обычный 2 7" xfId="38"/>
    <cellStyle name="Обычный 2 7 2" xfId="163"/>
    <cellStyle name="Обычный 2 8" xfId="164"/>
    <cellStyle name="Обычный 2 9" xfId="165"/>
    <cellStyle name="Обычный 21" xfId="195"/>
    <cellStyle name="Обычный 3" xfId="9"/>
    <cellStyle name="Обычный 3 2" xfId="34"/>
    <cellStyle name="Обычный 3 2 2" xfId="10"/>
    <cellStyle name="Обычный 3 2 2 2" xfId="168"/>
    <cellStyle name="Обычный 3 2 3" xfId="167"/>
    <cellStyle name="Обычный 3 3" xfId="43"/>
    <cellStyle name="Обычный 3 4" xfId="166"/>
    <cellStyle name="Обычный 3 5" xfId="196"/>
    <cellStyle name="Обычный 4" xfId="11"/>
    <cellStyle name="Обычный 5" xfId="12"/>
    <cellStyle name="Обычный 5 2 3" xfId="13"/>
    <cellStyle name="Обычный 5 2 3 11 2" xfId="169"/>
    <cellStyle name="Обычный 5 2 3 2" xfId="33"/>
    <cellStyle name="Обычный 5 2 3 2 2" xfId="171"/>
    <cellStyle name="Обычный 5 2 3 2 3" xfId="172"/>
    <cellStyle name="Обычный 5 2 3 2 4" xfId="173"/>
    <cellStyle name="Обычный 5 2 3 2 5" xfId="174"/>
    <cellStyle name="Обычный 5 2 3 2 6" xfId="175"/>
    <cellStyle name="Обычный 5 2 3 2 7" xfId="170"/>
    <cellStyle name="Обычный 5 2 3 3" xfId="176"/>
    <cellStyle name="Обычный 5 2 3 4" xfId="177"/>
    <cellStyle name="Обычный 5 2 3 4 2" xfId="178"/>
    <cellStyle name="Обычный 5 2 3 5" xfId="179"/>
    <cellStyle name="Обычный 5 2 3 6" xfId="180"/>
    <cellStyle name="Обычный 5 2 3 7" xfId="181"/>
    <cellStyle name="Обычный 5 2 3 7 2" xfId="182"/>
    <cellStyle name="Обычный 5 2 3 9" xfId="183"/>
    <cellStyle name="Обычный 6" xfId="14"/>
    <cellStyle name="Обычный 6 2 2" xfId="15"/>
    <cellStyle name="Обычный 7" xfId="16"/>
    <cellStyle name="Обычный 7 2" xfId="17"/>
    <cellStyle name="Обычный 7 2 2" xfId="18"/>
    <cellStyle name="Обычный 8" xfId="19"/>
    <cellStyle name="Обычный 8 2" xfId="20"/>
    <cellStyle name="Обычный 8 3" xfId="189"/>
    <cellStyle name="Обычный 9" xfId="21"/>
    <cellStyle name="Процентный 3" xfId="22"/>
    <cellStyle name="Процентный 4" xfId="23"/>
    <cellStyle name="Финансовый" xfId="24" builtinId="3"/>
    <cellStyle name="Финансовый 10" xfId="48"/>
    <cellStyle name="Финансовый 11" xfId="52"/>
    <cellStyle name="Финансовый 14" xfId="193"/>
    <cellStyle name="Финансовый 2" xfId="25"/>
    <cellStyle name="Финансовый 2 2" xfId="26"/>
    <cellStyle name="Финансовый 2 3" xfId="184"/>
    <cellStyle name="Финансовый 3" xfId="27"/>
    <cellStyle name="Финансовый 3 2" xfId="36"/>
    <cellStyle name="Финансовый 3 2 2" xfId="185"/>
    <cellStyle name="Финансовый 3 2 3" xfId="46"/>
    <cellStyle name="Финансовый 3 3" xfId="49"/>
    <cellStyle name="Финансовый 4" xfId="28"/>
    <cellStyle name="Финансовый 5" xfId="29"/>
    <cellStyle name="Финансовый 6" xfId="35"/>
    <cellStyle name="Финансовый 7" xfId="30"/>
    <cellStyle name="Финансовый 8" xfId="31"/>
    <cellStyle name="Финансовый 9" xfId="44"/>
  </cellStyles>
  <dxfs count="0"/>
  <tableStyles count="0" defaultTableStyle="TableStyleMedium2" defaultPivotStyle="PivotStyleLight16"/>
  <colors>
    <mruColors>
      <color rgb="FFE9F0DA"/>
      <color rgb="FFFAB4F0"/>
      <color rgb="FF4BE636"/>
      <color rgb="FFFFCCFF"/>
      <color rgb="FF66FF99"/>
      <color rgb="FF89EB95"/>
      <color rgb="FF9E4BDD"/>
      <color rgb="FFFF66FF"/>
      <color rgb="FFFF99FF"/>
      <color rgb="FF74DC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10" Type="http://schemas.openxmlformats.org/officeDocument/2006/relationships/externalLink" Target="externalLinks/externalLink6.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nts4\userland\&#1041;&#1072;&#1083;&#1072;&#1085;&#1089;\An(EsMon)\SC_W\&#1055;&#1088;&#1086;&#1075;&#1085;&#1086;&#1079;\&#1055;&#1088;&#1086;&#1075;05_00(27.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1050;&#1091;&#1088;&#1072;&#1085;&#1086;&#1074;\Pr(2000)Tabl\9&#1072;&#1087;&#1088;2003\V&#1094;&#1077;&#1083;2.1_2002.1.04.0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cnts4\userland\SC_W\&#1055;&#1088;&#1086;&#1075;&#1085;&#1086;&#1079;\&#1055;&#1088;&#1086;&#1075;05_00(27.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1061;&#1072;&#1085;&#1086;&#1074;&#1072;\&#1043;&#1088;(27.07.00)5&#106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nts4\userland\&#1041;&#1072;&#1083;&#1072;&#1085;&#1089;\An(EsMon)\7.02.01\SC_W\&#1055;&#1088;&#1086;&#1075;&#1085;&#1086;&#1079;\&#1055;&#1088;&#1086;&#1075;05_00(27.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cnts4\userland\&#1041;&#1072;&#1083;&#1072;&#1085;&#1089;\An(EsMon)\7.02.01\&#1061;&#1072;&#1085;&#1086;&#1074;&#1072;\&#1043;&#1088;(27.07.00)5&#106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nts4\userland\&#1041;&#1072;&#1083;&#1072;&#1085;&#1089;\An(EsMon)\&#1061;&#1072;&#1085;&#1086;&#1074;&#1072;\&#1043;&#1088;(27.07.00)5&#106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7.02.01\&#1061;&#1072;&#1085;&#1086;&#1074;&#1072;\&#1043;&#1088;(27.07.00)5&#106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7.02.01\SC_W\&#1055;&#1088;&#1086;&#1075;&#1085;&#1086;&#1079;\&#1055;&#1088;&#1086;&#1075;05_00(27.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SC_W\&#1055;&#1088;&#1086;&#1075;&#1085;&#1086;&#1079;\&#1055;&#1088;&#1086;&#1075;05_00(27.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cnts4\userland\&#1061;&#1072;&#1085;&#1086;&#1074;&#1072;\&#1043;&#1088;(27.07.00)5&#106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cnts4\userland\&#1041;&#1072;&#1083;&#1072;&#1085;&#1089;\An(EsMon)\7.02.01\V&#1045;&#1052;_2001.5.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99"/>
      <sheetName val="2002(v2)"/>
      <sheetName val="2004(v2) "/>
      <sheetName val="Печ"/>
      <sheetName val="2002(v1) "/>
      <sheetName val="2004(v1)  "/>
      <sheetName val="2002-03(v2) "/>
      <sheetName val="2002-03(v1)  "/>
      <sheetName val="I"/>
      <sheetName val="динамика цвет мет "/>
      <sheetName val="o"/>
      <sheetName val="Январь"/>
      <sheetName val="2002_v2_"/>
      <sheetName val="июнь9"/>
      <sheetName val="Кл предприятий"/>
      <sheetName val="Сдача "/>
      <sheetName val="Д_коммерческий"/>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 val="Гр5(о)"/>
    </sheetNames>
    <sheetDataSet>
      <sheetData sheetId="0"/>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99"/>
      <sheetName val="2002(v1)"/>
      <sheetName val="2002(v2)"/>
      <sheetName val="I"/>
      <sheetName val="Печv1"/>
      <sheetName val="Печv2 "/>
      <sheetName val="ПечМОНv1"/>
      <sheetName val="2002_v1_"/>
    </sheetNames>
    <sheetDataSet>
      <sheetData sheetId="0"/>
      <sheetData sheetId="1"/>
      <sheetData sheetId="2" refreshError="1"/>
      <sheetData sheetId="3" refreshError="1"/>
      <sheetData sheetId="4" refreshError="1"/>
      <sheetData sheetId="5" refreshError="1"/>
      <sheetData sheetId="6" refreshError="1"/>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24"/>
  <sheetViews>
    <sheetView tabSelected="1" view="pageBreakPreview" zoomScaleNormal="100" zoomScaleSheetLayoutView="100" workbookViewId="0">
      <selection activeCell="B11" sqref="B11:F11"/>
    </sheetView>
  </sheetViews>
  <sheetFormatPr defaultColWidth="9.109375" defaultRowHeight="13.8" x14ac:dyDescent="0.25"/>
  <cols>
    <col min="1" max="1" width="34" style="12" customWidth="1"/>
    <col min="2" max="2" width="9.109375" style="12"/>
    <col min="3" max="3" width="5.88671875" style="12" customWidth="1"/>
    <col min="4" max="4" width="10.88671875" style="12" customWidth="1"/>
    <col min="5" max="5" width="9.109375" style="12" customWidth="1"/>
    <col min="6" max="6" width="19.109375" style="12" customWidth="1"/>
    <col min="7" max="16384" width="9.109375" style="12"/>
  </cols>
  <sheetData>
    <row r="3" spans="1:6" ht="15" customHeight="1" x14ac:dyDescent="0.25">
      <c r="A3" s="11"/>
      <c r="B3" s="284" t="s">
        <v>14</v>
      </c>
      <c r="C3" s="284"/>
      <c r="D3" s="284"/>
      <c r="E3" s="284"/>
      <c r="F3" s="284"/>
    </row>
    <row r="4" spans="1:6" x14ac:dyDescent="0.25">
      <c r="A4" s="11"/>
      <c r="B4" s="285" t="s">
        <v>229</v>
      </c>
      <c r="C4" s="285"/>
      <c r="D4" s="285"/>
      <c r="E4" s="285"/>
      <c r="F4" s="285"/>
    </row>
    <row r="5" spans="1:6" ht="30" customHeight="1" x14ac:dyDescent="0.25">
      <c r="A5" s="11"/>
      <c r="B5" s="286" t="s">
        <v>15</v>
      </c>
      <c r="C5" s="286"/>
      <c r="D5" s="286"/>
      <c r="E5" s="286"/>
      <c r="F5" s="286"/>
    </row>
    <row r="6" spans="1:6" x14ac:dyDescent="0.25">
      <c r="A6" s="11"/>
      <c r="B6" s="285" t="s">
        <v>12</v>
      </c>
      <c r="C6" s="285"/>
      <c r="D6" s="285"/>
      <c r="E6" s="285"/>
      <c r="F6" s="285"/>
    </row>
    <row r="7" spans="1:6" ht="15.6" customHeight="1" x14ac:dyDescent="0.25">
      <c r="A7" s="11"/>
      <c r="B7" s="287"/>
      <c r="C7" s="287"/>
      <c r="D7" s="288"/>
      <c r="E7" s="290" t="s">
        <v>244</v>
      </c>
      <c r="F7" s="290"/>
    </row>
    <row r="8" spans="1:6" ht="25.95" customHeight="1" x14ac:dyDescent="0.25">
      <c r="A8" s="11"/>
      <c r="B8" s="291" t="s">
        <v>16</v>
      </c>
      <c r="C8" s="291"/>
      <c r="D8" s="289"/>
      <c r="E8" s="291" t="s">
        <v>17</v>
      </c>
      <c r="F8" s="291"/>
    </row>
    <row r="9" spans="1:6" x14ac:dyDescent="0.25">
      <c r="A9" s="11"/>
      <c r="B9" s="11"/>
      <c r="C9" s="11"/>
      <c r="D9" s="281"/>
      <c r="E9" s="281"/>
      <c r="F9" s="281"/>
    </row>
    <row r="10" spans="1:6" ht="15" customHeight="1" x14ac:dyDescent="0.25">
      <c r="A10" s="11"/>
      <c r="B10" s="11"/>
      <c r="C10" s="11"/>
      <c r="D10" s="292" t="s">
        <v>271</v>
      </c>
      <c r="E10" s="292"/>
      <c r="F10" s="292"/>
    </row>
    <row r="11" spans="1:6" x14ac:dyDescent="0.25">
      <c r="A11" s="11"/>
      <c r="B11" s="281"/>
      <c r="C11" s="281"/>
      <c r="D11" s="281"/>
      <c r="E11" s="281"/>
      <c r="F11" s="281"/>
    </row>
    <row r="12" spans="1:6" x14ac:dyDescent="0.25">
      <c r="A12" s="293" t="s">
        <v>18</v>
      </c>
      <c r="B12" s="293"/>
      <c r="C12" s="293"/>
      <c r="D12" s="293"/>
      <c r="E12" s="293"/>
      <c r="F12" s="293"/>
    </row>
    <row r="13" spans="1:6" ht="15" customHeight="1" x14ac:dyDescent="0.25">
      <c r="A13" s="293" t="s">
        <v>227</v>
      </c>
      <c r="B13" s="293"/>
      <c r="C13" s="293"/>
      <c r="D13" s="293"/>
      <c r="E13" s="293"/>
      <c r="F13" s="293"/>
    </row>
    <row r="14" spans="1:6" ht="15" customHeight="1" x14ac:dyDescent="0.25">
      <c r="A14" s="283" t="s">
        <v>228</v>
      </c>
      <c r="B14" s="283"/>
      <c r="C14" s="283"/>
      <c r="D14" s="283"/>
      <c r="E14" s="283"/>
      <c r="F14" s="283"/>
    </row>
    <row r="15" spans="1:6" ht="11.4" customHeight="1" x14ac:dyDescent="0.25">
      <c r="A15" s="13" t="s">
        <v>19</v>
      </c>
      <c r="B15" s="279" t="str">
        <f>D10</f>
        <v>"04" мая 2022 г.</v>
      </c>
      <c r="C15" s="279"/>
      <c r="D15" s="279"/>
      <c r="E15" s="14"/>
      <c r="F15" s="14"/>
    </row>
    <row r="16" spans="1:6" ht="16.95" customHeight="1" x14ac:dyDescent="0.25">
      <c r="A16" s="280"/>
      <c r="B16" s="280"/>
      <c r="F16" s="15" t="s">
        <v>20</v>
      </c>
    </row>
    <row r="17" spans="1:6" ht="32.25" customHeight="1" x14ac:dyDescent="0.25">
      <c r="A17" s="281"/>
      <c r="B17" s="281"/>
      <c r="E17" s="16" t="s">
        <v>21</v>
      </c>
      <c r="F17" s="17" t="str">
        <f>D10</f>
        <v>"04" мая 2022 г.</v>
      </c>
    </row>
    <row r="18" spans="1:6" ht="17.25" customHeight="1" x14ac:dyDescent="0.25">
      <c r="A18" s="281" t="s">
        <v>22</v>
      </c>
      <c r="B18" s="281"/>
      <c r="E18" s="16" t="s">
        <v>23</v>
      </c>
      <c r="F18" s="211">
        <v>4324979</v>
      </c>
    </row>
    <row r="19" spans="1:6" ht="64.5" customHeight="1" x14ac:dyDescent="0.25">
      <c r="A19" s="282" t="s">
        <v>270</v>
      </c>
      <c r="B19" s="282"/>
      <c r="E19" s="16" t="s">
        <v>24</v>
      </c>
      <c r="F19" s="18" t="s">
        <v>2</v>
      </c>
    </row>
    <row r="20" spans="1:6" ht="40.200000000000003" customHeight="1" x14ac:dyDescent="0.25">
      <c r="A20" s="11"/>
      <c r="B20" s="11"/>
      <c r="E20" s="16" t="s">
        <v>23</v>
      </c>
      <c r="F20" s="212"/>
    </row>
    <row r="21" spans="1:6" ht="22.5" customHeight="1" x14ac:dyDescent="0.25">
      <c r="A21" s="163" t="s">
        <v>226</v>
      </c>
      <c r="B21" s="11"/>
      <c r="E21" s="16" t="s">
        <v>25</v>
      </c>
      <c r="F21" s="211">
        <v>2457027502</v>
      </c>
    </row>
    <row r="22" spans="1:6" ht="45.6" customHeight="1" x14ac:dyDescent="0.25">
      <c r="A22" s="164" t="s">
        <v>13</v>
      </c>
      <c r="B22" s="165"/>
      <c r="E22" s="16" t="s">
        <v>26</v>
      </c>
      <c r="F22" s="211">
        <v>245701001</v>
      </c>
    </row>
    <row r="23" spans="1:6" ht="21.75" customHeight="1" x14ac:dyDescent="0.25">
      <c r="A23" s="281" t="s">
        <v>27</v>
      </c>
      <c r="B23" s="281"/>
      <c r="E23" s="16" t="s">
        <v>28</v>
      </c>
      <c r="F23" s="18" t="s">
        <v>29</v>
      </c>
    </row>
    <row r="24" spans="1:6" ht="16.95" customHeight="1" x14ac:dyDescent="0.25"/>
  </sheetData>
  <mergeCells count="21">
    <mergeCell ref="A14:F14"/>
    <mergeCell ref="B3:F3"/>
    <mergeCell ref="B4:F4"/>
    <mergeCell ref="B5:F5"/>
    <mergeCell ref="B6:F6"/>
    <mergeCell ref="B7:C7"/>
    <mergeCell ref="D7:D8"/>
    <mergeCell ref="E7:F7"/>
    <mergeCell ref="B8:C8"/>
    <mergeCell ref="E8:F8"/>
    <mergeCell ref="D9:F9"/>
    <mergeCell ref="D10:F10"/>
    <mergeCell ref="B11:F11"/>
    <mergeCell ref="A12:F12"/>
    <mergeCell ref="A13:F13"/>
    <mergeCell ref="B15:D15"/>
    <mergeCell ref="A16:B16"/>
    <mergeCell ref="A17:B17"/>
    <mergeCell ref="A18:B18"/>
    <mergeCell ref="A23:B23"/>
    <mergeCell ref="A19:B19"/>
  </mergeCells>
  <pageMargins left="0.98425196850393704" right="0.59055118110236227" top="0.59055118110236227" bottom="0.59055118110236227" header="0" footer="0"/>
  <pageSetup paperSize="9" scale="98"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Z128"/>
  <sheetViews>
    <sheetView view="pageBreakPreview" topLeftCell="A2" zoomScale="60" zoomScaleNormal="100" workbookViewId="0">
      <pane xSplit="3" ySplit="9" topLeftCell="D71" activePane="bottomRight" state="frozen"/>
      <selection activeCell="A2" sqref="A2"/>
      <selection pane="topRight" activeCell="D2" sqref="D2"/>
      <selection pane="bottomLeft" activeCell="A11" sqref="A11"/>
      <selection pane="bottomRight" activeCell="E41" sqref="E41"/>
    </sheetView>
  </sheetViews>
  <sheetFormatPr defaultColWidth="9.109375" defaultRowHeight="13.8" x14ac:dyDescent="0.25"/>
  <cols>
    <col min="1" max="1" width="50.88671875" style="21" customWidth="1"/>
    <col min="2" max="2" width="9.109375" style="21"/>
    <col min="3" max="3" width="14.6640625" style="21" customWidth="1"/>
    <col min="4" max="4" width="18.109375" style="21" customWidth="1"/>
    <col min="5" max="5" width="21" style="21" customWidth="1"/>
    <col min="6" max="6" width="18.109375" style="21" customWidth="1"/>
    <col min="7" max="7" width="18" style="21" customWidth="1"/>
    <col min="8" max="8" width="20.33203125" style="21" customWidth="1"/>
    <col min="9" max="9" width="18" style="21" customWidth="1"/>
    <col min="10" max="10" width="19.33203125" style="21" customWidth="1"/>
    <col min="11" max="11" width="20.6640625" style="21" customWidth="1"/>
    <col min="12" max="12" width="18.33203125" style="21" customWidth="1"/>
    <col min="13" max="13" width="13" style="20" customWidth="1"/>
    <col min="14" max="14" width="18" style="20" customWidth="1"/>
    <col min="15" max="15" width="66.88671875" style="21" customWidth="1"/>
    <col min="16" max="16" width="18.88671875" style="20" customWidth="1"/>
    <col min="17" max="17" width="17.6640625" style="21" customWidth="1"/>
    <col min="18" max="18" width="16.33203125" style="21" customWidth="1"/>
    <col min="19" max="19" width="15.33203125" style="21" customWidth="1"/>
    <col min="20" max="20" width="15.44140625" style="21" customWidth="1"/>
    <col min="21" max="21" width="15.6640625" style="21" customWidth="1"/>
    <col min="22" max="22" width="16" style="21" customWidth="1"/>
    <col min="23" max="25" width="18.33203125" style="21" customWidth="1"/>
    <col min="26" max="26" width="18.44140625" style="21" customWidth="1"/>
    <col min="27" max="27" width="11.5546875" style="21" customWidth="1"/>
    <col min="28" max="16384" width="9.109375" style="21"/>
  </cols>
  <sheetData>
    <row r="1" spans="1:23" ht="14.4" hidden="1" thickBot="1" x14ac:dyDescent="0.3">
      <c r="A1" s="19"/>
      <c r="B1" s="19"/>
      <c r="C1" s="19"/>
      <c r="D1" s="19"/>
      <c r="E1" s="19"/>
      <c r="F1" s="19"/>
      <c r="G1" s="19"/>
      <c r="H1" s="19"/>
      <c r="I1" s="19"/>
      <c r="J1" s="19"/>
      <c r="K1" s="19"/>
      <c r="L1" s="19"/>
    </row>
    <row r="2" spans="1:23" ht="16.8" x14ac:dyDescent="0.3">
      <c r="A2" s="305" t="s">
        <v>30</v>
      </c>
      <c r="B2" s="305"/>
      <c r="C2" s="305"/>
      <c r="D2" s="305"/>
      <c r="E2" s="305"/>
      <c r="F2" s="305"/>
      <c r="G2" s="305"/>
      <c r="H2" s="305"/>
      <c r="I2" s="305"/>
      <c r="J2" s="305"/>
      <c r="K2" s="305"/>
      <c r="L2" s="305"/>
      <c r="M2" s="305"/>
      <c r="N2" s="305"/>
      <c r="P2" s="296" t="s">
        <v>230</v>
      </c>
      <c r="Q2" s="297"/>
      <c r="R2" s="297"/>
      <c r="S2" s="297" t="s">
        <v>87</v>
      </c>
      <c r="T2" s="297"/>
      <c r="U2" s="309"/>
    </row>
    <row r="3" spans="1:23" ht="17.399999999999999" x14ac:dyDescent="0.3">
      <c r="A3" s="306" t="s">
        <v>272</v>
      </c>
      <c r="B3" s="306"/>
      <c r="C3" s="306"/>
      <c r="D3" s="306"/>
      <c r="E3" s="306"/>
      <c r="F3" s="306"/>
      <c r="G3" s="306"/>
      <c r="H3" s="306"/>
      <c r="I3" s="306"/>
      <c r="J3" s="306"/>
      <c r="K3" s="306"/>
      <c r="L3" s="306"/>
      <c r="M3" s="306"/>
      <c r="N3" s="306"/>
      <c r="P3" s="167">
        <v>2022</v>
      </c>
      <c r="Q3" s="72">
        <v>2023</v>
      </c>
      <c r="R3" s="72">
        <v>2024</v>
      </c>
      <c r="S3" s="168">
        <v>2022</v>
      </c>
      <c r="T3" s="72">
        <v>2023</v>
      </c>
      <c r="U3" s="169">
        <v>2024</v>
      </c>
    </row>
    <row r="4" spans="1:23" ht="17.399999999999999" x14ac:dyDescent="0.25">
      <c r="A4" s="307" t="str">
        <f>'Титул ПФХД'!A22</f>
        <v>Муниципальное автономное общеобразовательное учреждение "Гимназия № 4"</v>
      </c>
      <c r="B4" s="307"/>
      <c r="C4" s="307"/>
      <c r="D4" s="307"/>
      <c r="E4" s="307"/>
      <c r="F4" s="307"/>
      <c r="G4" s="307"/>
      <c r="H4" s="307"/>
      <c r="I4" s="307"/>
      <c r="J4" s="307"/>
      <c r="K4" s="307"/>
      <c r="L4" s="307"/>
      <c r="M4" s="307"/>
      <c r="N4" s="307"/>
      <c r="O4" s="170" t="s">
        <v>231</v>
      </c>
      <c r="P4" s="171">
        <v>126570500</v>
      </c>
      <c r="Q4" s="172">
        <v>115046000</v>
      </c>
      <c r="R4" s="172">
        <v>110092400</v>
      </c>
      <c r="S4" s="172">
        <f>P4-D19</f>
        <v>-10338100</v>
      </c>
      <c r="T4" s="172">
        <f>Q4-G19</f>
        <v>-9047400</v>
      </c>
      <c r="U4" s="173">
        <f>R4-J19</f>
        <v>-3360300</v>
      </c>
    </row>
    <row r="5" spans="1:23" x14ac:dyDescent="0.25">
      <c r="B5" s="22"/>
      <c r="C5" s="22"/>
      <c r="D5" s="20"/>
      <c r="E5" s="20"/>
      <c r="F5" s="20"/>
      <c r="G5" s="20"/>
      <c r="H5" s="20"/>
      <c r="I5" s="20"/>
      <c r="J5" s="20"/>
      <c r="K5" s="20"/>
      <c r="L5" s="20"/>
      <c r="O5" s="170" t="s">
        <v>232</v>
      </c>
      <c r="P5" s="171">
        <v>13584809.02</v>
      </c>
      <c r="Q5" s="172">
        <v>13436818.75</v>
      </c>
      <c r="R5" s="172">
        <v>10258500.9</v>
      </c>
      <c r="S5" s="172">
        <f>P5-E13</f>
        <v>-469690.78999999911</v>
      </c>
      <c r="T5" s="172">
        <f>Q5-H13</f>
        <v>0</v>
      </c>
      <c r="U5" s="173">
        <f>R5-K13</f>
        <v>-3276730.1899999995</v>
      </c>
    </row>
    <row r="6" spans="1:23" x14ac:dyDescent="0.25">
      <c r="A6" s="295" t="s">
        <v>1</v>
      </c>
      <c r="B6" s="295" t="s">
        <v>31</v>
      </c>
      <c r="C6" s="301" t="s">
        <v>32</v>
      </c>
      <c r="D6" s="295" t="s">
        <v>33</v>
      </c>
      <c r="E6" s="295"/>
      <c r="F6" s="295"/>
      <c r="G6" s="295"/>
      <c r="H6" s="295"/>
      <c r="I6" s="295"/>
      <c r="J6" s="295"/>
      <c r="K6" s="295"/>
      <c r="L6" s="295"/>
      <c r="M6" s="295"/>
      <c r="N6" s="295"/>
      <c r="O6" s="170" t="s">
        <v>233</v>
      </c>
      <c r="P6" s="171" t="e">
        <f>#REF!+#REF!</f>
        <v>#REF!</v>
      </c>
      <c r="Q6" s="172" t="e">
        <f>#REF!</f>
        <v>#REF!</v>
      </c>
      <c r="R6" s="172" t="e">
        <f>Q6</f>
        <v>#REF!</v>
      </c>
      <c r="S6" s="172" t="e">
        <f>P6-F37</f>
        <v>#REF!</v>
      </c>
      <c r="T6" s="172" t="e">
        <f>Q6-I37</f>
        <v>#REF!</v>
      </c>
      <c r="U6" s="173" t="e">
        <f>R6-L37</f>
        <v>#REF!</v>
      </c>
    </row>
    <row r="7" spans="1:23" ht="14.4" thickBot="1" x14ac:dyDescent="0.3">
      <c r="A7" s="295"/>
      <c r="B7" s="295"/>
      <c r="C7" s="302"/>
      <c r="D7" s="295" t="s">
        <v>34</v>
      </c>
      <c r="E7" s="295"/>
      <c r="F7" s="295"/>
      <c r="G7" s="295" t="s">
        <v>35</v>
      </c>
      <c r="H7" s="295"/>
      <c r="I7" s="295"/>
      <c r="J7" s="295" t="s">
        <v>36</v>
      </c>
      <c r="K7" s="295"/>
      <c r="L7" s="295"/>
      <c r="M7" s="295" t="s">
        <v>37</v>
      </c>
      <c r="N7" s="295"/>
      <c r="P7" s="174">
        <f t="shared" ref="P7:U7" si="0">SUM(P4:P5)</f>
        <v>140155309.02000001</v>
      </c>
      <c r="Q7" s="175">
        <f t="shared" si="0"/>
        <v>128482818.75</v>
      </c>
      <c r="R7" s="175">
        <f t="shared" si="0"/>
        <v>120350900.90000001</v>
      </c>
      <c r="S7" s="175">
        <f t="shared" si="0"/>
        <v>-10807790.789999999</v>
      </c>
      <c r="T7" s="175">
        <f t="shared" si="0"/>
        <v>-9047400</v>
      </c>
      <c r="U7" s="210">
        <f t="shared" si="0"/>
        <v>-6637030.1899999995</v>
      </c>
    </row>
    <row r="8" spans="1:23" x14ac:dyDescent="0.25">
      <c r="A8" s="295"/>
      <c r="B8" s="295"/>
      <c r="C8" s="302"/>
      <c r="D8" s="295" t="s">
        <v>38</v>
      </c>
      <c r="E8" s="295"/>
      <c r="F8" s="295"/>
      <c r="G8" s="295" t="s">
        <v>39</v>
      </c>
      <c r="H8" s="295"/>
      <c r="I8" s="295"/>
      <c r="J8" s="295" t="s">
        <v>40</v>
      </c>
      <c r="K8" s="295"/>
      <c r="L8" s="295"/>
      <c r="M8" s="295"/>
      <c r="N8" s="295"/>
    </row>
    <row r="9" spans="1:23" ht="122.25" customHeight="1" x14ac:dyDescent="0.25">
      <c r="A9" s="295"/>
      <c r="B9" s="295"/>
      <c r="C9" s="308"/>
      <c r="D9" s="206" t="s">
        <v>41</v>
      </c>
      <c r="E9" s="206" t="s">
        <v>42</v>
      </c>
      <c r="F9" s="206" t="s">
        <v>43</v>
      </c>
      <c r="G9" s="206" t="s">
        <v>41</v>
      </c>
      <c r="H9" s="206" t="s">
        <v>42</v>
      </c>
      <c r="I9" s="206" t="s">
        <v>43</v>
      </c>
      <c r="J9" s="206" t="s">
        <v>41</v>
      </c>
      <c r="K9" s="206" t="s">
        <v>42</v>
      </c>
      <c r="L9" s="206" t="s">
        <v>43</v>
      </c>
      <c r="M9" s="206" t="s">
        <v>44</v>
      </c>
      <c r="N9" s="206" t="s">
        <v>43</v>
      </c>
      <c r="O9" s="23"/>
    </row>
    <row r="10" spans="1:23" ht="14.4" thickBot="1" x14ac:dyDescent="0.3">
      <c r="A10" s="24">
        <v>1</v>
      </c>
      <c r="B10" s="24">
        <v>2</v>
      </c>
      <c r="C10" s="24">
        <v>3</v>
      </c>
      <c r="D10" s="24">
        <v>4</v>
      </c>
      <c r="E10" s="24">
        <v>5</v>
      </c>
      <c r="F10" s="24">
        <v>6</v>
      </c>
      <c r="G10" s="24">
        <v>7</v>
      </c>
      <c r="H10" s="24">
        <v>8</v>
      </c>
      <c r="I10" s="24">
        <v>9</v>
      </c>
      <c r="J10" s="24">
        <v>10</v>
      </c>
      <c r="K10" s="207">
        <v>11</v>
      </c>
      <c r="L10" s="207">
        <v>12</v>
      </c>
      <c r="M10" s="207">
        <v>13</v>
      </c>
      <c r="N10" s="207">
        <v>14</v>
      </c>
    </row>
    <row r="11" spans="1:23" x14ac:dyDescent="0.25">
      <c r="A11" s="244" t="s">
        <v>45</v>
      </c>
      <c r="B11" s="245" t="s">
        <v>46</v>
      </c>
      <c r="C11" s="246" t="s">
        <v>8</v>
      </c>
      <c r="D11" s="26">
        <v>2657529.98</v>
      </c>
      <c r="E11" s="26">
        <f>'4'!R14-ПФХД!E78</f>
        <v>2846229.11</v>
      </c>
      <c r="F11" s="26">
        <v>1237090.43</v>
      </c>
      <c r="G11" s="26"/>
      <c r="H11" s="26"/>
      <c r="I11" s="26"/>
      <c r="J11" s="26"/>
      <c r="K11" s="26"/>
      <c r="L11" s="26"/>
      <c r="M11" s="26"/>
      <c r="N11" s="27"/>
      <c r="O11" s="21" t="s">
        <v>47</v>
      </c>
    </row>
    <row r="12" spans="1:23" ht="14.4" thickBot="1" x14ac:dyDescent="0.3">
      <c r="A12" s="28" t="s">
        <v>48</v>
      </c>
      <c r="B12" s="29" t="s">
        <v>49</v>
      </c>
      <c r="C12" s="24" t="s">
        <v>8</v>
      </c>
      <c r="D12" s="30"/>
      <c r="E12" s="30"/>
      <c r="F12" s="30"/>
      <c r="G12" s="30"/>
      <c r="H12" s="30"/>
      <c r="I12" s="30"/>
      <c r="J12" s="30"/>
      <c r="K12" s="30"/>
      <c r="L12" s="30"/>
      <c r="M12" s="30"/>
      <c r="N12" s="31"/>
      <c r="O12" s="21" t="s">
        <v>50</v>
      </c>
    </row>
    <row r="13" spans="1:23" s="37" customFormat="1" ht="23.25" customHeight="1" thickBot="1" x14ac:dyDescent="0.3">
      <c r="A13" s="32" t="s">
        <v>51</v>
      </c>
      <c r="B13" s="33">
        <v>1000</v>
      </c>
      <c r="C13" s="33"/>
      <c r="D13" s="34">
        <f>D14+D18+D23+D25+D31+D33+D35</f>
        <v>136908600</v>
      </c>
      <c r="E13" s="34">
        <f>E14+E18+E23+E25+E31+E33+E35</f>
        <v>14054499.809999999</v>
      </c>
      <c r="F13" s="34">
        <f>F14+F18+F23+F25+F31+F33+F35</f>
        <v>1863600</v>
      </c>
      <c r="G13" s="34">
        <f>G14+G18+G23+G25+G31+G33+G35</f>
        <v>124093400</v>
      </c>
      <c r="H13" s="34">
        <f t="shared" ref="H13" si="1">H14+H18+H23+H25+H31+H33</f>
        <v>13436818.75</v>
      </c>
      <c r="I13" s="34">
        <f t="shared" ref="I13:N13" si="2">I14+I18+I23+I25+I31+I33</f>
        <v>1203600</v>
      </c>
      <c r="J13" s="34">
        <f t="shared" si="2"/>
        <v>113452700</v>
      </c>
      <c r="K13" s="34">
        <f t="shared" si="2"/>
        <v>13535231.09</v>
      </c>
      <c r="L13" s="34">
        <f t="shared" si="2"/>
        <v>1203600</v>
      </c>
      <c r="M13" s="34">
        <f t="shared" si="2"/>
        <v>0</v>
      </c>
      <c r="N13" s="247">
        <f t="shared" si="2"/>
        <v>0</v>
      </c>
      <c r="O13" s="35">
        <f>D13-D37+D11</f>
        <v>1.0710209608078003E-8</v>
      </c>
      <c r="P13" s="36">
        <f>E13-E37+E11+E79</f>
        <v>35016.999999999869</v>
      </c>
      <c r="Q13" s="35">
        <f>F13-F37+F11</f>
        <v>0</v>
      </c>
      <c r="R13" s="35">
        <f t="shared" ref="R13:W13" si="3">G13-G37</f>
        <v>0</v>
      </c>
      <c r="S13" s="35">
        <f t="shared" si="3"/>
        <v>0</v>
      </c>
      <c r="T13" s="35">
        <f t="shared" si="3"/>
        <v>0</v>
      </c>
      <c r="U13" s="35">
        <f t="shared" si="3"/>
        <v>0</v>
      </c>
      <c r="V13" s="35">
        <f t="shared" si="3"/>
        <v>0</v>
      </c>
      <c r="W13" s="35">
        <f t="shared" si="3"/>
        <v>0</v>
      </c>
    </row>
    <row r="14" spans="1:23" s="43" customFormat="1" ht="27.6" x14ac:dyDescent="0.25">
      <c r="A14" s="248" t="s">
        <v>52</v>
      </c>
      <c r="B14" s="38">
        <v>1100</v>
      </c>
      <c r="C14" s="38">
        <v>120</v>
      </c>
      <c r="D14" s="39">
        <f t="shared" ref="D14:E14" si="4">SUM(D15:D17)</f>
        <v>0</v>
      </c>
      <c r="E14" s="39">
        <f t="shared" si="4"/>
        <v>0</v>
      </c>
      <c r="F14" s="39">
        <f t="shared" ref="F14:L14" si="5">SUM(F15:F17)</f>
        <v>0</v>
      </c>
      <c r="G14" s="39">
        <f t="shared" si="5"/>
        <v>0</v>
      </c>
      <c r="H14" s="39">
        <f t="shared" si="5"/>
        <v>0</v>
      </c>
      <c r="I14" s="39">
        <f t="shared" si="5"/>
        <v>0</v>
      </c>
      <c r="J14" s="39">
        <f t="shared" si="5"/>
        <v>0</v>
      </c>
      <c r="K14" s="39">
        <f t="shared" si="5"/>
        <v>0</v>
      </c>
      <c r="L14" s="39">
        <f t="shared" si="5"/>
        <v>0</v>
      </c>
      <c r="M14" s="40">
        <v>0</v>
      </c>
      <c r="N14" s="249">
        <v>0</v>
      </c>
      <c r="O14" s="41"/>
      <c r="P14" s="42"/>
    </row>
    <row r="15" spans="1:23" ht="62.4" customHeight="1" x14ac:dyDescent="0.25">
      <c r="A15" s="250" t="s">
        <v>53</v>
      </c>
      <c r="B15" s="239">
        <v>1110</v>
      </c>
      <c r="C15" s="239">
        <v>120</v>
      </c>
      <c r="D15" s="10" t="s">
        <v>8</v>
      </c>
      <c r="E15" s="10" t="s">
        <v>8</v>
      </c>
      <c r="F15" s="10" t="s">
        <v>8</v>
      </c>
      <c r="G15" s="10" t="s">
        <v>8</v>
      </c>
      <c r="H15" s="10" t="s">
        <v>8</v>
      </c>
      <c r="I15" s="10" t="s">
        <v>8</v>
      </c>
      <c r="J15" s="10" t="s">
        <v>8</v>
      </c>
      <c r="K15" s="10" t="s">
        <v>8</v>
      </c>
      <c r="L15" s="10" t="s">
        <v>8</v>
      </c>
      <c r="M15" s="10" t="s">
        <v>8</v>
      </c>
      <c r="N15" s="251" t="s">
        <v>8</v>
      </c>
    </row>
    <row r="16" spans="1:23" ht="32.4" customHeight="1" x14ac:dyDescent="0.25">
      <c r="A16" s="250" t="s">
        <v>54</v>
      </c>
      <c r="B16" s="239">
        <v>1120</v>
      </c>
      <c r="C16" s="239">
        <v>120</v>
      </c>
      <c r="D16" s="10" t="s">
        <v>8</v>
      </c>
      <c r="E16" s="10" t="s">
        <v>8</v>
      </c>
      <c r="F16" s="10" t="s">
        <v>8</v>
      </c>
      <c r="G16" s="10" t="s">
        <v>8</v>
      </c>
      <c r="H16" s="10" t="s">
        <v>8</v>
      </c>
      <c r="I16" s="10" t="s">
        <v>8</v>
      </c>
      <c r="J16" s="10" t="s">
        <v>8</v>
      </c>
      <c r="K16" s="10" t="s">
        <v>8</v>
      </c>
      <c r="L16" s="10" t="s">
        <v>8</v>
      </c>
      <c r="M16" s="10" t="s">
        <v>8</v>
      </c>
      <c r="N16" s="251" t="s">
        <v>8</v>
      </c>
    </row>
    <row r="17" spans="1:16" ht="41.4" x14ac:dyDescent="0.25">
      <c r="A17" s="250" t="s">
        <v>55</v>
      </c>
      <c r="B17" s="239">
        <v>1130</v>
      </c>
      <c r="C17" s="239">
        <v>120</v>
      </c>
      <c r="D17" s="10" t="s">
        <v>8</v>
      </c>
      <c r="E17" s="10" t="s">
        <v>8</v>
      </c>
      <c r="F17" s="10" t="s">
        <v>8</v>
      </c>
      <c r="G17" s="10" t="s">
        <v>8</v>
      </c>
      <c r="H17" s="10" t="s">
        <v>8</v>
      </c>
      <c r="I17" s="10" t="s">
        <v>8</v>
      </c>
      <c r="J17" s="10" t="s">
        <v>8</v>
      </c>
      <c r="K17" s="10" t="s">
        <v>8</v>
      </c>
      <c r="L17" s="10" t="s">
        <v>8</v>
      </c>
      <c r="M17" s="10" t="s">
        <v>8</v>
      </c>
      <c r="N17" s="251" t="s">
        <v>8</v>
      </c>
      <c r="P17" s="44"/>
    </row>
    <row r="18" spans="1:16" s="43" customFormat="1" ht="27.6" x14ac:dyDescent="0.25">
      <c r="A18" s="252" t="s">
        <v>56</v>
      </c>
      <c r="B18" s="45">
        <v>1200</v>
      </c>
      <c r="C18" s="45">
        <v>130</v>
      </c>
      <c r="D18" s="46">
        <f>D19</f>
        <v>136908600</v>
      </c>
      <c r="E18" s="46">
        <v>0</v>
      </c>
      <c r="F18" s="46">
        <f>F20+F21</f>
        <v>1203600</v>
      </c>
      <c r="G18" s="46">
        <f>G19</f>
        <v>124093400</v>
      </c>
      <c r="H18" s="46">
        <v>0</v>
      </c>
      <c r="I18" s="46">
        <f>I20+I21</f>
        <v>1203600</v>
      </c>
      <c r="J18" s="46">
        <f>J19</f>
        <v>113452700</v>
      </c>
      <c r="K18" s="46">
        <v>0</v>
      </c>
      <c r="L18" s="46">
        <f>L20+L21</f>
        <v>1203600</v>
      </c>
      <c r="M18" s="40">
        <v>0</v>
      </c>
      <c r="N18" s="249">
        <v>0</v>
      </c>
      <c r="P18" s="42"/>
    </row>
    <row r="19" spans="1:16" ht="41.4" x14ac:dyDescent="0.25">
      <c r="A19" s="250" t="s">
        <v>57</v>
      </c>
      <c r="B19" s="239">
        <v>1210</v>
      </c>
      <c r="C19" s="239">
        <v>130</v>
      </c>
      <c r="D19" s="10">
        <f>D37-D36-D11</f>
        <v>136908600</v>
      </c>
      <c r="E19" s="10" t="s">
        <v>8</v>
      </c>
      <c r="F19" s="10" t="s">
        <v>8</v>
      </c>
      <c r="G19" s="10">
        <f>G37</f>
        <v>124093400</v>
      </c>
      <c r="H19" s="10" t="s">
        <v>8</v>
      </c>
      <c r="I19" s="10" t="s">
        <v>8</v>
      </c>
      <c r="J19" s="10">
        <f>J37</f>
        <v>113452700</v>
      </c>
      <c r="K19" s="10" t="s">
        <v>8</v>
      </c>
      <c r="L19" s="10" t="s">
        <v>8</v>
      </c>
      <c r="M19" s="10" t="s">
        <v>8</v>
      </c>
      <c r="N19" s="251" t="s">
        <v>8</v>
      </c>
    </row>
    <row r="20" spans="1:16" ht="28.95" customHeight="1" x14ac:dyDescent="0.25">
      <c r="A20" s="250" t="s">
        <v>58</v>
      </c>
      <c r="B20" s="239">
        <v>1220</v>
      </c>
      <c r="C20" s="239">
        <v>130</v>
      </c>
      <c r="D20" s="10" t="s">
        <v>8</v>
      </c>
      <c r="E20" s="10" t="s">
        <v>8</v>
      </c>
      <c r="F20" s="10"/>
      <c r="G20" s="10" t="s">
        <v>8</v>
      </c>
      <c r="H20" s="10" t="s">
        <v>8</v>
      </c>
      <c r="I20" s="10">
        <f>F20</f>
        <v>0</v>
      </c>
      <c r="J20" s="10" t="s">
        <v>8</v>
      </c>
      <c r="K20" s="10" t="s">
        <v>8</v>
      </c>
      <c r="L20" s="10">
        <f>F20</f>
        <v>0</v>
      </c>
      <c r="M20" s="10" t="s">
        <v>8</v>
      </c>
      <c r="N20" s="251" t="s">
        <v>8</v>
      </c>
      <c r="O20" s="21" t="s">
        <v>59</v>
      </c>
    </row>
    <row r="21" spans="1:16" ht="58.2" customHeight="1" x14ac:dyDescent="0.25">
      <c r="A21" s="250" t="s">
        <v>60</v>
      </c>
      <c r="B21" s="239">
        <v>1230</v>
      </c>
      <c r="C21" s="239">
        <v>130</v>
      </c>
      <c r="D21" s="10" t="s">
        <v>8</v>
      </c>
      <c r="E21" s="10" t="s">
        <v>8</v>
      </c>
      <c r="F21" s="10">
        <v>1203600</v>
      </c>
      <c r="G21" s="10" t="s">
        <v>8</v>
      </c>
      <c r="H21" s="10" t="s">
        <v>8</v>
      </c>
      <c r="I21" s="10">
        <f>F21</f>
        <v>1203600</v>
      </c>
      <c r="J21" s="10" t="s">
        <v>8</v>
      </c>
      <c r="K21" s="10" t="s">
        <v>8</v>
      </c>
      <c r="L21" s="10">
        <f>F21</f>
        <v>1203600</v>
      </c>
      <c r="M21" s="10" t="s">
        <v>8</v>
      </c>
      <c r="N21" s="251" t="s">
        <v>8</v>
      </c>
      <c r="O21" s="21" t="s">
        <v>61</v>
      </c>
    </row>
    <row r="22" spans="1:16" ht="48.6" customHeight="1" x14ac:dyDescent="0.25">
      <c r="A22" s="250" t="s">
        <v>62</v>
      </c>
      <c r="B22" s="239">
        <v>1240</v>
      </c>
      <c r="C22" s="239">
        <v>130</v>
      </c>
      <c r="D22" s="10" t="s">
        <v>8</v>
      </c>
      <c r="E22" s="10" t="s">
        <v>8</v>
      </c>
      <c r="F22" s="10" t="s">
        <v>8</v>
      </c>
      <c r="G22" s="10" t="s">
        <v>8</v>
      </c>
      <c r="H22" s="10" t="s">
        <v>8</v>
      </c>
      <c r="I22" s="10" t="s">
        <v>8</v>
      </c>
      <c r="J22" s="10" t="s">
        <v>8</v>
      </c>
      <c r="K22" s="10" t="s">
        <v>8</v>
      </c>
      <c r="L22" s="10" t="s">
        <v>8</v>
      </c>
      <c r="M22" s="10" t="s">
        <v>8</v>
      </c>
      <c r="N22" s="251" t="s">
        <v>8</v>
      </c>
    </row>
    <row r="23" spans="1:16" s="48" customFormat="1" ht="28.95" customHeight="1" x14ac:dyDescent="0.25">
      <c r="A23" s="253" t="s">
        <v>63</v>
      </c>
      <c r="B23" s="242">
        <v>1300</v>
      </c>
      <c r="C23" s="242">
        <v>140</v>
      </c>
      <c r="D23" s="39">
        <f>SUM(D24)</f>
        <v>0</v>
      </c>
      <c r="E23" s="39">
        <f>SUM(E24)</f>
        <v>0</v>
      </c>
      <c r="F23" s="39">
        <f t="shared" ref="F23:L23" si="6">SUM(F24)</f>
        <v>0</v>
      </c>
      <c r="G23" s="39">
        <f t="shared" si="6"/>
        <v>0</v>
      </c>
      <c r="H23" s="39">
        <f t="shared" si="6"/>
        <v>0</v>
      </c>
      <c r="I23" s="39">
        <f t="shared" si="6"/>
        <v>0</v>
      </c>
      <c r="J23" s="39">
        <f t="shared" si="6"/>
        <v>0</v>
      </c>
      <c r="K23" s="39">
        <f t="shared" si="6"/>
        <v>0</v>
      </c>
      <c r="L23" s="39">
        <f t="shared" si="6"/>
        <v>0</v>
      </c>
      <c r="M23" s="39">
        <v>0</v>
      </c>
      <c r="N23" s="254">
        <v>0</v>
      </c>
      <c r="O23" s="48" t="s">
        <v>64</v>
      </c>
      <c r="P23" s="49"/>
    </row>
    <row r="24" spans="1:16" ht="27.6" x14ac:dyDescent="0.25">
      <c r="A24" s="250" t="s">
        <v>65</v>
      </c>
      <c r="B24" s="239">
        <v>1310</v>
      </c>
      <c r="C24" s="239">
        <v>140</v>
      </c>
      <c r="D24" s="10" t="s">
        <v>8</v>
      </c>
      <c r="E24" s="10" t="s">
        <v>8</v>
      </c>
      <c r="F24" s="10"/>
      <c r="G24" s="10" t="s">
        <v>8</v>
      </c>
      <c r="H24" s="10" t="s">
        <v>8</v>
      </c>
      <c r="I24" s="10" t="s">
        <v>8</v>
      </c>
      <c r="J24" s="10" t="s">
        <v>8</v>
      </c>
      <c r="K24" s="10" t="s">
        <v>8</v>
      </c>
      <c r="L24" s="10" t="s">
        <v>8</v>
      </c>
      <c r="M24" s="10" t="s">
        <v>8</v>
      </c>
      <c r="N24" s="251" t="s">
        <v>8</v>
      </c>
    </row>
    <row r="25" spans="1:16" ht="22.5" customHeight="1" x14ac:dyDescent="0.25">
      <c r="A25" s="253" t="s">
        <v>66</v>
      </c>
      <c r="B25" s="242">
        <v>1400</v>
      </c>
      <c r="C25" s="242">
        <v>150</v>
      </c>
      <c r="D25" s="39">
        <f>SUM(D27:D30)</f>
        <v>0</v>
      </c>
      <c r="E25" s="39">
        <f>SUM(E27:E30)</f>
        <v>13984465.809999999</v>
      </c>
      <c r="F25" s="39">
        <f t="shared" ref="F25:L25" si="7">SUM(F27:F30)</f>
        <v>660000</v>
      </c>
      <c r="G25" s="39">
        <f t="shared" si="7"/>
        <v>0</v>
      </c>
      <c r="H25" s="39">
        <f t="shared" si="7"/>
        <v>13436818.75</v>
      </c>
      <c r="I25" s="39">
        <f t="shared" si="7"/>
        <v>0</v>
      </c>
      <c r="J25" s="39">
        <f t="shared" si="7"/>
        <v>0</v>
      </c>
      <c r="K25" s="39">
        <f t="shared" si="7"/>
        <v>13535231.09</v>
      </c>
      <c r="L25" s="39">
        <f t="shared" si="7"/>
        <v>0</v>
      </c>
      <c r="M25" s="39">
        <f>SUM(M26:M30)</f>
        <v>0</v>
      </c>
      <c r="N25" s="254">
        <f>SUM(N26:N30)</f>
        <v>0</v>
      </c>
      <c r="O25" s="48" t="s">
        <v>67</v>
      </c>
    </row>
    <row r="26" spans="1:16" x14ac:dyDescent="0.25">
      <c r="A26" s="250" t="s">
        <v>68</v>
      </c>
      <c r="B26" s="239"/>
      <c r="C26" s="239"/>
      <c r="D26" s="10"/>
      <c r="E26" s="10"/>
      <c r="F26" s="10"/>
      <c r="G26" s="10"/>
      <c r="H26" s="10"/>
      <c r="I26" s="10"/>
      <c r="J26" s="10"/>
      <c r="K26" s="10"/>
      <c r="L26" s="10"/>
      <c r="M26" s="10"/>
      <c r="N26" s="251"/>
    </row>
    <row r="27" spans="1:16" ht="19.5" customHeight="1" x14ac:dyDescent="0.25">
      <c r="A27" s="255" t="s">
        <v>69</v>
      </c>
      <c r="B27" s="239">
        <v>1410</v>
      </c>
      <c r="C27" s="239">
        <v>150</v>
      </c>
      <c r="D27" s="10"/>
      <c r="E27" s="10">
        <f>E37-E11-E36-E79-E28</f>
        <v>13756365.809999999</v>
      </c>
      <c r="F27" s="10"/>
      <c r="G27" s="10"/>
      <c r="H27" s="10">
        <f>H37-H11</f>
        <v>13436818.75</v>
      </c>
      <c r="I27" s="10"/>
      <c r="J27" s="10"/>
      <c r="K27" s="10">
        <f>K37-K11</f>
        <v>13535231.09</v>
      </c>
      <c r="L27" s="10"/>
      <c r="M27" s="10"/>
      <c r="N27" s="251"/>
      <c r="O27" s="21" t="s">
        <v>70</v>
      </c>
    </row>
    <row r="28" spans="1:16" ht="18" customHeight="1" x14ac:dyDescent="0.25">
      <c r="A28" s="250" t="s">
        <v>71</v>
      </c>
      <c r="B28" s="239">
        <v>1420</v>
      </c>
      <c r="C28" s="239">
        <v>150</v>
      </c>
      <c r="D28" s="10" t="s">
        <v>8</v>
      </c>
      <c r="E28" s="10">
        <f>'4'!C20</f>
        <v>228100</v>
      </c>
      <c r="F28" s="10" t="s">
        <v>8</v>
      </c>
      <c r="G28" s="10" t="s">
        <v>8</v>
      </c>
      <c r="H28" s="10">
        <f>'4'!F20</f>
        <v>0</v>
      </c>
      <c r="I28" s="10" t="s">
        <v>8</v>
      </c>
      <c r="J28" s="10" t="s">
        <v>8</v>
      </c>
      <c r="K28" s="10">
        <f>'4'!I20</f>
        <v>0</v>
      </c>
      <c r="L28" s="10" t="s">
        <v>8</v>
      </c>
      <c r="M28" s="10" t="s">
        <v>8</v>
      </c>
      <c r="N28" s="251" t="s">
        <v>8</v>
      </c>
      <c r="O28" s="21" t="s">
        <v>72</v>
      </c>
    </row>
    <row r="29" spans="1:16" ht="15.6" customHeight="1" x14ac:dyDescent="0.25">
      <c r="A29" s="250" t="s">
        <v>73</v>
      </c>
      <c r="B29" s="239">
        <v>1430</v>
      </c>
      <c r="C29" s="239">
        <v>150</v>
      </c>
      <c r="D29" s="10" t="s">
        <v>8</v>
      </c>
      <c r="E29" s="10" t="s">
        <v>8</v>
      </c>
      <c r="F29" s="10"/>
      <c r="G29" s="10" t="s">
        <v>8</v>
      </c>
      <c r="H29" s="10" t="s">
        <v>8</v>
      </c>
      <c r="I29" s="10"/>
      <c r="J29" s="10" t="s">
        <v>8</v>
      </c>
      <c r="K29" s="10" t="s">
        <v>8</v>
      </c>
      <c r="L29" s="10"/>
      <c r="M29" s="10" t="s">
        <v>8</v>
      </c>
      <c r="N29" s="251" t="s">
        <v>8</v>
      </c>
      <c r="O29" s="21" t="s">
        <v>74</v>
      </c>
    </row>
    <row r="30" spans="1:16" x14ac:dyDescent="0.25">
      <c r="A30" s="250" t="s">
        <v>75</v>
      </c>
      <c r="B30" s="239">
        <v>1440</v>
      </c>
      <c r="C30" s="239">
        <v>150</v>
      </c>
      <c r="D30" s="10" t="s">
        <v>8</v>
      </c>
      <c r="E30" s="10" t="s">
        <v>8</v>
      </c>
      <c r="F30" s="10">
        <v>660000</v>
      </c>
      <c r="G30" s="10" t="s">
        <v>8</v>
      </c>
      <c r="H30" s="10" t="s">
        <v>8</v>
      </c>
      <c r="I30" s="10"/>
      <c r="J30" s="10" t="s">
        <v>8</v>
      </c>
      <c r="K30" s="10" t="s">
        <v>8</v>
      </c>
      <c r="L30" s="10">
        <f>I30</f>
        <v>0</v>
      </c>
      <c r="M30" s="10" t="s">
        <v>8</v>
      </c>
      <c r="N30" s="251" t="s">
        <v>8</v>
      </c>
      <c r="O30" s="21" t="s">
        <v>76</v>
      </c>
    </row>
    <row r="31" spans="1:16" x14ac:dyDescent="0.25">
      <c r="A31" s="253" t="s">
        <v>77</v>
      </c>
      <c r="B31" s="242">
        <v>1500</v>
      </c>
      <c r="C31" s="242">
        <v>180</v>
      </c>
      <c r="D31" s="39">
        <v>0</v>
      </c>
      <c r="E31" s="39"/>
      <c r="F31" s="39">
        <v>0</v>
      </c>
      <c r="G31" s="39">
        <v>0</v>
      </c>
      <c r="H31" s="39"/>
      <c r="I31" s="39">
        <v>0</v>
      </c>
      <c r="J31" s="39">
        <v>0</v>
      </c>
      <c r="K31" s="39"/>
      <c r="L31" s="39">
        <v>0</v>
      </c>
      <c r="M31" s="39">
        <v>0</v>
      </c>
      <c r="N31" s="254">
        <v>0</v>
      </c>
    </row>
    <row r="32" spans="1:16" x14ac:dyDescent="0.25">
      <c r="A32" s="250" t="s">
        <v>68</v>
      </c>
      <c r="B32" s="239">
        <v>1510</v>
      </c>
      <c r="C32" s="239">
        <v>180</v>
      </c>
      <c r="D32" s="10" t="s">
        <v>8</v>
      </c>
      <c r="E32" s="10" t="s">
        <v>8</v>
      </c>
      <c r="F32" s="10" t="s">
        <v>8</v>
      </c>
      <c r="G32" s="10" t="s">
        <v>8</v>
      </c>
      <c r="H32" s="10" t="s">
        <v>8</v>
      </c>
      <c r="I32" s="10" t="s">
        <v>8</v>
      </c>
      <c r="J32" s="10" t="s">
        <v>8</v>
      </c>
      <c r="K32" s="10" t="s">
        <v>8</v>
      </c>
      <c r="L32" s="10" t="s">
        <v>8</v>
      </c>
      <c r="M32" s="10" t="s">
        <v>8</v>
      </c>
      <c r="N32" s="251" t="s">
        <v>8</v>
      </c>
    </row>
    <row r="33" spans="1:25" x14ac:dyDescent="0.25">
      <c r="A33" s="253" t="s">
        <v>78</v>
      </c>
      <c r="B33" s="242">
        <v>1900</v>
      </c>
      <c r="C33" s="242"/>
      <c r="D33" s="39">
        <f>SUM(D34:D35)</f>
        <v>0</v>
      </c>
      <c r="E33" s="39">
        <f t="shared" ref="E33" si="8">SUM(E34:E35)</f>
        <v>35017</v>
      </c>
      <c r="F33" s="39">
        <f t="shared" ref="F33:L33" si="9">SUM(F34:F35)</f>
        <v>0</v>
      </c>
      <c r="G33" s="39">
        <f t="shared" si="9"/>
        <v>0</v>
      </c>
      <c r="H33" s="39">
        <f t="shared" si="9"/>
        <v>0</v>
      </c>
      <c r="I33" s="39">
        <f t="shared" si="9"/>
        <v>0</v>
      </c>
      <c r="J33" s="39">
        <f t="shared" si="9"/>
        <v>0</v>
      </c>
      <c r="K33" s="39">
        <f t="shared" si="9"/>
        <v>0</v>
      </c>
      <c r="L33" s="39">
        <f t="shared" si="9"/>
        <v>0</v>
      </c>
      <c r="M33" s="39">
        <v>0</v>
      </c>
      <c r="N33" s="254">
        <v>0</v>
      </c>
    </row>
    <row r="34" spans="1:25" x14ac:dyDescent="0.25">
      <c r="A34" s="250" t="s">
        <v>68</v>
      </c>
      <c r="B34" s="239"/>
      <c r="C34" s="239"/>
      <c r="D34" s="10"/>
      <c r="E34" s="10"/>
      <c r="F34" s="10"/>
      <c r="G34" s="10"/>
      <c r="H34" s="10"/>
      <c r="I34" s="10"/>
      <c r="J34" s="10"/>
      <c r="K34" s="10"/>
      <c r="L34" s="10"/>
      <c r="M34" s="10"/>
      <c r="N34" s="251"/>
    </row>
    <row r="35" spans="1:25" x14ac:dyDescent="0.25">
      <c r="A35" s="253" t="s">
        <v>79</v>
      </c>
      <c r="B35" s="242">
        <v>1980</v>
      </c>
      <c r="C35" s="242" t="s">
        <v>8</v>
      </c>
      <c r="D35" s="39">
        <f>D36</f>
        <v>0</v>
      </c>
      <c r="E35" s="39">
        <f>E36</f>
        <v>35017</v>
      </c>
      <c r="F35" s="39">
        <f t="shared" ref="F35" si="10">F36</f>
        <v>0</v>
      </c>
      <c r="G35" s="39">
        <v>0</v>
      </c>
      <c r="H35" s="39">
        <v>0</v>
      </c>
      <c r="I35" s="39">
        <v>0</v>
      </c>
      <c r="J35" s="39">
        <v>0</v>
      </c>
      <c r="K35" s="39">
        <v>0</v>
      </c>
      <c r="L35" s="39">
        <v>0</v>
      </c>
      <c r="M35" s="39">
        <v>0</v>
      </c>
      <c r="N35" s="254">
        <v>0</v>
      </c>
    </row>
    <row r="36" spans="1:25" ht="43.95" customHeight="1" thickBot="1" x14ac:dyDescent="0.3">
      <c r="A36" s="256" t="s">
        <v>80</v>
      </c>
      <c r="B36" s="240">
        <v>1981</v>
      </c>
      <c r="C36" s="240">
        <v>510</v>
      </c>
      <c r="D36" s="10"/>
      <c r="E36" s="10">
        <v>35017</v>
      </c>
      <c r="F36" s="50"/>
      <c r="G36" s="10" t="s">
        <v>8</v>
      </c>
      <c r="H36" s="10" t="s">
        <v>8</v>
      </c>
      <c r="I36" s="10" t="s">
        <v>8</v>
      </c>
      <c r="J36" s="10" t="s">
        <v>8</v>
      </c>
      <c r="K36" s="10" t="s">
        <v>8</v>
      </c>
      <c r="L36" s="10" t="s">
        <v>8</v>
      </c>
      <c r="M36" s="50" t="s">
        <v>8</v>
      </c>
      <c r="N36" s="251" t="s">
        <v>8</v>
      </c>
      <c r="O36" s="21" t="s">
        <v>81</v>
      </c>
    </row>
    <row r="37" spans="1:25" s="57" customFormat="1" ht="16.95" customHeight="1" thickBot="1" x14ac:dyDescent="0.3">
      <c r="A37" s="51" t="s">
        <v>82</v>
      </c>
      <c r="B37" s="52">
        <v>2000</v>
      </c>
      <c r="C37" s="52" t="s">
        <v>8</v>
      </c>
      <c r="D37" s="53">
        <f>D38+D45+D51+D55+D62+D64</f>
        <v>139566129.97999999</v>
      </c>
      <c r="E37" s="53">
        <f>E38+E45+E51+E55+E62+E64</f>
        <v>16798702.809999999</v>
      </c>
      <c r="F37" s="53">
        <f>F38+F45+F51+F55+F62+F64</f>
        <v>3100690.4299999997</v>
      </c>
      <c r="G37" s="53">
        <f>G38+G45+G51+G55+G62+G64</f>
        <v>124093400</v>
      </c>
      <c r="H37" s="53">
        <f>H38+H45+H51+H55+H62+H64</f>
        <v>13436818.75</v>
      </c>
      <c r="I37" s="53">
        <f t="shared" ref="I37:N37" si="11">I38+I45+I51+I55+I62+I64</f>
        <v>1203600</v>
      </c>
      <c r="J37" s="53">
        <f>J38+J45+J51+J55+J62+J64</f>
        <v>113452700</v>
      </c>
      <c r="K37" s="53">
        <f t="shared" ref="K37" si="12">K38+K45+K51+K55+K62+K64</f>
        <v>13535231.09</v>
      </c>
      <c r="L37" s="53">
        <f>L38+L45+L51+L55+L62+L64</f>
        <v>1203600</v>
      </c>
      <c r="M37" s="53">
        <f>M38+M45+M51+M55+M62+M64</f>
        <v>0</v>
      </c>
      <c r="N37" s="257">
        <f t="shared" si="11"/>
        <v>0</v>
      </c>
      <c r="O37" s="54"/>
      <c r="P37" s="55"/>
      <c r="Q37" s="56"/>
      <c r="R37" s="56"/>
    </row>
    <row r="38" spans="1:25" ht="27.6" x14ac:dyDescent="0.25">
      <c r="A38" s="258" t="s">
        <v>83</v>
      </c>
      <c r="B38" s="243">
        <v>2100</v>
      </c>
      <c r="C38" s="243" t="s">
        <v>8</v>
      </c>
      <c r="D38" s="58">
        <f>D39+D42+D40+D41</f>
        <v>109041337.8</v>
      </c>
      <c r="E38" s="58">
        <f>E39+E42+E40+E41</f>
        <v>4392426.54</v>
      </c>
      <c r="F38" s="58">
        <f>F39+F42+F40+F41</f>
        <v>0</v>
      </c>
      <c r="G38" s="58">
        <f>G39+G42+G40</f>
        <v>107380800</v>
      </c>
      <c r="H38" s="58">
        <f>H39+H42+H40+H41</f>
        <v>2582600</v>
      </c>
      <c r="I38" s="58">
        <f>I39+I42+I40+I41</f>
        <v>0</v>
      </c>
      <c r="J38" s="58">
        <f>J39+J42+J40+J41</f>
        <v>101693700</v>
      </c>
      <c r="K38" s="58">
        <f>K39+K42+K40+K41</f>
        <v>2582600</v>
      </c>
      <c r="L38" s="58">
        <f>L39+L42+L40+L41</f>
        <v>0</v>
      </c>
      <c r="M38" s="58">
        <v>0</v>
      </c>
      <c r="N38" s="259">
        <v>0</v>
      </c>
      <c r="P38" s="44"/>
    </row>
    <row r="39" spans="1:25" ht="28.95" customHeight="1" x14ac:dyDescent="0.25">
      <c r="A39" s="250" t="s">
        <v>84</v>
      </c>
      <c r="B39" s="239">
        <v>2110</v>
      </c>
      <c r="C39" s="239">
        <v>111</v>
      </c>
      <c r="D39" s="10">
        <f>'4'!B22+'4'!H4</f>
        <v>83863326.574500769</v>
      </c>
      <c r="E39" s="10"/>
      <c r="F39" s="10"/>
      <c r="G39" s="10">
        <f>'4'!E22</f>
        <v>82633000</v>
      </c>
      <c r="H39" s="10"/>
      <c r="I39" s="10"/>
      <c r="J39" s="10">
        <f>'4'!H22</f>
        <v>78265000</v>
      </c>
      <c r="K39" s="10"/>
      <c r="L39" s="10"/>
      <c r="M39" s="10" t="s">
        <v>8</v>
      </c>
      <c r="N39" s="251" t="s">
        <v>8</v>
      </c>
      <c r="O39" s="21" t="s">
        <v>85</v>
      </c>
      <c r="P39" s="205"/>
      <c r="Q39" s="310" t="s">
        <v>86</v>
      </c>
      <c r="R39" s="310"/>
      <c r="S39" s="310"/>
      <c r="T39" s="310"/>
      <c r="U39" s="310"/>
      <c r="V39" s="310"/>
      <c r="W39" s="304" t="s">
        <v>87</v>
      </c>
      <c r="X39" s="304"/>
      <c r="Y39" s="304"/>
    </row>
    <row r="40" spans="1:25" ht="33" customHeight="1" x14ac:dyDescent="0.25">
      <c r="A40" s="250" t="s">
        <v>88</v>
      </c>
      <c r="B40" s="239">
        <v>2120</v>
      </c>
      <c r="C40" s="239">
        <v>112</v>
      </c>
      <c r="D40" s="10">
        <f>'4'!B23+'4'!H5</f>
        <v>150700</v>
      </c>
      <c r="E40" s="10">
        <f>'4'!C23+'4'!R5+35017</f>
        <v>4392426.54</v>
      </c>
      <c r="F40" s="10"/>
      <c r="G40" s="10">
        <f>'4'!E23</f>
        <v>97100</v>
      </c>
      <c r="H40" s="10">
        <f>'4'!F23</f>
        <v>2582600</v>
      </c>
      <c r="I40" s="10"/>
      <c r="J40" s="10">
        <f>'4'!H23</f>
        <v>97100</v>
      </c>
      <c r="K40" s="10">
        <f>'4'!I23</f>
        <v>2582600</v>
      </c>
      <c r="L40" s="10"/>
      <c r="M40" s="10" t="s">
        <v>8</v>
      </c>
      <c r="N40" s="251" t="s">
        <v>8</v>
      </c>
      <c r="O40" s="21" t="s">
        <v>89</v>
      </c>
      <c r="P40" s="205"/>
      <c r="Q40" s="208" t="s">
        <v>90</v>
      </c>
      <c r="R40" s="208" t="s">
        <v>91</v>
      </c>
      <c r="S40" s="208" t="s">
        <v>92</v>
      </c>
      <c r="T40" s="59">
        <v>810</v>
      </c>
      <c r="U40" s="59">
        <v>820</v>
      </c>
      <c r="V40" s="59">
        <v>860</v>
      </c>
      <c r="W40" s="60" t="s">
        <v>90</v>
      </c>
      <c r="X40" s="60" t="s">
        <v>91</v>
      </c>
      <c r="Y40" s="205" t="s">
        <v>92</v>
      </c>
    </row>
    <row r="41" spans="1:25" ht="32.4" customHeight="1" x14ac:dyDescent="0.25">
      <c r="A41" s="250" t="s">
        <v>93</v>
      </c>
      <c r="B41" s="239">
        <v>2130</v>
      </c>
      <c r="C41" s="239">
        <v>113</v>
      </c>
      <c r="D41" s="10">
        <f>'4'!H6+'4'!B24</f>
        <v>0</v>
      </c>
      <c r="E41" s="10"/>
      <c r="F41" s="10"/>
      <c r="G41" s="10"/>
      <c r="H41" s="10"/>
      <c r="I41" s="10"/>
      <c r="J41" s="10"/>
      <c r="K41" s="10"/>
      <c r="L41" s="10"/>
      <c r="M41" s="10" t="s">
        <v>8</v>
      </c>
      <c r="N41" s="251" t="s">
        <v>8</v>
      </c>
      <c r="O41" s="21" t="s">
        <v>242</v>
      </c>
      <c r="P41" s="205" t="s">
        <v>94</v>
      </c>
      <c r="Q41" s="61"/>
      <c r="R41" s="61"/>
      <c r="S41" s="62">
        <f>SUM(T41:V41)</f>
        <v>0</v>
      </c>
      <c r="T41" s="62"/>
      <c r="U41" s="62"/>
      <c r="V41" s="62"/>
      <c r="W41" s="63">
        <f>D39-Q41</f>
        <v>83863326.574500769</v>
      </c>
      <c r="X41" s="63">
        <f t="shared" ref="W41:Y43" si="13">E39-R41</f>
        <v>0</v>
      </c>
      <c r="Y41" s="63">
        <f t="shared" si="13"/>
        <v>0</v>
      </c>
    </row>
    <row r="42" spans="1:25" ht="47.4" customHeight="1" x14ac:dyDescent="0.25">
      <c r="A42" s="258" t="s">
        <v>95</v>
      </c>
      <c r="B42" s="243">
        <v>2140</v>
      </c>
      <c r="C42" s="243">
        <v>119</v>
      </c>
      <c r="D42" s="58">
        <f>D43+D44</f>
        <v>25027311.225499231</v>
      </c>
      <c r="E42" s="58">
        <f>E43+E44</f>
        <v>0</v>
      </c>
      <c r="F42" s="58">
        <f t="shared" ref="F42:I42" si="14">F43+F44</f>
        <v>0</v>
      </c>
      <c r="G42" s="58">
        <f t="shared" si="14"/>
        <v>24650700</v>
      </c>
      <c r="H42" s="58">
        <f t="shared" si="14"/>
        <v>0</v>
      </c>
      <c r="I42" s="58">
        <f t="shared" si="14"/>
        <v>0</v>
      </c>
      <c r="J42" s="58">
        <f>J43+J44</f>
        <v>23331600</v>
      </c>
      <c r="K42" s="58">
        <f>K43+K44</f>
        <v>0</v>
      </c>
      <c r="L42" s="58">
        <f>L43+L44</f>
        <v>0</v>
      </c>
      <c r="M42" s="58">
        <v>0</v>
      </c>
      <c r="N42" s="259">
        <v>0</v>
      </c>
      <c r="P42" s="205" t="s">
        <v>96</v>
      </c>
      <c r="Q42" s="61"/>
      <c r="R42" s="61"/>
      <c r="S42" s="62">
        <f t="shared" ref="S42:S48" si="15">SUM(T42:V42)</f>
        <v>0</v>
      </c>
      <c r="T42" s="62"/>
      <c r="U42" s="62"/>
      <c r="V42" s="62"/>
      <c r="W42" s="63">
        <f t="shared" si="13"/>
        <v>150700</v>
      </c>
      <c r="X42" s="63">
        <f t="shared" si="13"/>
        <v>4392426.54</v>
      </c>
      <c r="Y42" s="63">
        <f t="shared" si="13"/>
        <v>0</v>
      </c>
    </row>
    <row r="43" spans="1:25" ht="27.6" x14ac:dyDescent="0.25">
      <c r="A43" s="250" t="s">
        <v>97</v>
      </c>
      <c r="B43" s="239">
        <v>2141</v>
      </c>
      <c r="C43" s="239">
        <v>119</v>
      </c>
      <c r="D43" s="10">
        <f>'4'!B26+'4'!H7</f>
        <v>25027311.225499231</v>
      </c>
      <c r="E43" s="10"/>
      <c r="F43" s="64"/>
      <c r="G43" s="64">
        <f>'4'!E26</f>
        <v>24650700</v>
      </c>
      <c r="H43" s="64"/>
      <c r="I43" s="64"/>
      <c r="J43" s="64">
        <f>'4'!H26</f>
        <v>23331600</v>
      </c>
      <c r="K43" s="64"/>
      <c r="L43" s="64"/>
      <c r="M43" s="10" t="s">
        <v>8</v>
      </c>
      <c r="N43" s="251" t="s">
        <v>8</v>
      </c>
      <c r="O43" s="21" t="s">
        <v>98</v>
      </c>
      <c r="P43" s="65" t="s">
        <v>99</v>
      </c>
      <c r="Q43" s="66"/>
      <c r="R43" s="66"/>
      <c r="S43" s="67">
        <f t="shared" si="15"/>
        <v>0</v>
      </c>
      <c r="T43" s="67"/>
      <c r="U43" s="67"/>
      <c r="V43" s="67"/>
      <c r="W43" s="63">
        <f t="shared" si="13"/>
        <v>0</v>
      </c>
      <c r="X43" s="63">
        <f t="shared" si="13"/>
        <v>0</v>
      </c>
      <c r="Y43" s="63">
        <f t="shared" si="13"/>
        <v>0</v>
      </c>
    </row>
    <row r="44" spans="1:25" ht="19.95" customHeight="1" x14ac:dyDescent="0.25">
      <c r="A44" s="250" t="s">
        <v>100</v>
      </c>
      <c r="B44" s="239">
        <v>2142</v>
      </c>
      <c r="C44" s="239">
        <v>119</v>
      </c>
      <c r="D44" s="10"/>
      <c r="E44" s="10"/>
      <c r="F44" s="10"/>
      <c r="G44" s="10"/>
      <c r="H44" s="10"/>
      <c r="I44" s="10"/>
      <c r="J44" s="10"/>
      <c r="K44" s="10"/>
      <c r="L44" s="10"/>
      <c r="M44" s="10" t="s">
        <v>8</v>
      </c>
      <c r="N44" s="251" t="s">
        <v>8</v>
      </c>
      <c r="O44" s="21" t="s">
        <v>101</v>
      </c>
      <c r="P44" s="205" t="s">
        <v>102</v>
      </c>
      <c r="Q44" s="61"/>
      <c r="R44" s="61"/>
      <c r="S44" s="62">
        <f t="shared" si="15"/>
        <v>0</v>
      </c>
      <c r="T44" s="62"/>
      <c r="U44" s="62"/>
      <c r="V44" s="62"/>
      <c r="W44" s="63">
        <f>D43-Q44-D44</f>
        <v>25027311.225499231</v>
      </c>
      <c r="X44" s="63">
        <f>E43-R44-E44</f>
        <v>0</v>
      </c>
      <c r="Y44" s="63">
        <f>E43-S44-E44</f>
        <v>0</v>
      </c>
    </row>
    <row r="45" spans="1:25" ht="25.95" customHeight="1" x14ac:dyDescent="0.25">
      <c r="A45" s="253" t="s">
        <v>103</v>
      </c>
      <c r="B45" s="242">
        <v>2200</v>
      </c>
      <c r="C45" s="242">
        <v>300</v>
      </c>
      <c r="D45" s="39">
        <f>D46+D48+D49+D50+D47</f>
        <v>0</v>
      </c>
      <c r="E45" s="39">
        <f t="shared" ref="E45" si="16">E46+E48+E49+E50+E47</f>
        <v>315000</v>
      </c>
      <c r="F45" s="39">
        <f t="shared" ref="F45:L45" si="17">F46+F48+F49+F50+F47</f>
        <v>0</v>
      </c>
      <c r="G45" s="39">
        <f t="shared" si="17"/>
        <v>0</v>
      </c>
      <c r="H45" s="39">
        <f t="shared" si="17"/>
        <v>315000</v>
      </c>
      <c r="I45" s="39">
        <f t="shared" si="17"/>
        <v>0</v>
      </c>
      <c r="J45" s="39">
        <f t="shared" si="17"/>
        <v>0</v>
      </c>
      <c r="K45" s="39">
        <f t="shared" si="17"/>
        <v>315000</v>
      </c>
      <c r="L45" s="39">
        <f t="shared" si="17"/>
        <v>0</v>
      </c>
      <c r="M45" s="58">
        <v>0</v>
      </c>
      <c r="N45" s="259">
        <v>0</v>
      </c>
      <c r="P45" s="205" t="s">
        <v>104</v>
      </c>
      <c r="Q45" s="61"/>
      <c r="R45" s="61"/>
      <c r="S45" s="62">
        <f>SUM(T45:V45)</f>
        <v>0</v>
      </c>
      <c r="T45" s="62"/>
      <c r="U45" s="62"/>
      <c r="V45" s="62"/>
      <c r="W45" s="63">
        <f>D67-Q45</f>
        <v>24644292.18</v>
      </c>
      <c r="X45" s="63">
        <f t="shared" ref="X45:Y45" si="18">E67-R45</f>
        <v>6759040.7700000005</v>
      </c>
      <c r="Y45" s="63">
        <f t="shared" si="18"/>
        <v>3037090.4299999997</v>
      </c>
    </row>
    <row r="46" spans="1:25" s="43" customFormat="1" ht="42.6" customHeight="1" x14ac:dyDescent="0.25">
      <c r="A46" s="260" t="s">
        <v>105</v>
      </c>
      <c r="B46" s="68">
        <v>2210</v>
      </c>
      <c r="C46" s="68">
        <v>320</v>
      </c>
      <c r="D46" s="69"/>
      <c r="E46" s="69"/>
      <c r="F46" s="69"/>
      <c r="G46" s="69"/>
      <c r="H46" s="69"/>
      <c r="I46" s="69"/>
      <c r="J46" s="69"/>
      <c r="K46" s="69"/>
      <c r="L46" s="69"/>
      <c r="M46" s="70" t="s">
        <v>8</v>
      </c>
      <c r="N46" s="261" t="s">
        <v>8</v>
      </c>
      <c r="P46" s="205" t="s">
        <v>106</v>
      </c>
      <c r="Q46" s="61"/>
      <c r="R46" s="61"/>
      <c r="S46" s="62">
        <f t="shared" si="15"/>
        <v>0</v>
      </c>
      <c r="T46" s="62"/>
      <c r="U46" s="62"/>
      <c r="V46" s="62"/>
      <c r="W46" s="63">
        <f>D47-Q46</f>
        <v>0</v>
      </c>
      <c r="X46" s="63">
        <f>E47-R46</f>
        <v>315000</v>
      </c>
      <c r="Y46" s="63">
        <f>F47-S46</f>
        <v>0</v>
      </c>
    </row>
    <row r="47" spans="1:25" ht="58.95" customHeight="1" x14ac:dyDescent="0.25">
      <c r="A47" s="250" t="s">
        <v>107</v>
      </c>
      <c r="B47" s="239">
        <v>2211</v>
      </c>
      <c r="C47" s="239">
        <v>321</v>
      </c>
      <c r="D47" s="64">
        <f>'4'!B29+'4'!H8</f>
        <v>0</v>
      </c>
      <c r="E47" s="10">
        <f>'4'!C29+'4'!R8</f>
        <v>315000</v>
      </c>
      <c r="F47" s="10"/>
      <c r="G47" s="10"/>
      <c r="H47" s="10">
        <f>'4'!I29</f>
        <v>315000</v>
      </c>
      <c r="I47" s="10"/>
      <c r="J47" s="10"/>
      <c r="K47" s="10">
        <f>'4'!I29</f>
        <v>315000</v>
      </c>
      <c r="L47" s="64"/>
      <c r="M47" s="10" t="s">
        <v>8</v>
      </c>
      <c r="N47" s="251" t="s">
        <v>8</v>
      </c>
      <c r="O47" s="21" t="s">
        <v>108</v>
      </c>
      <c r="P47" s="205" t="s">
        <v>109</v>
      </c>
      <c r="Q47" s="61"/>
      <c r="R47" s="61"/>
      <c r="S47" s="62">
        <f t="shared" si="15"/>
        <v>0</v>
      </c>
      <c r="T47" s="62"/>
      <c r="U47" s="62"/>
      <c r="V47" s="62"/>
      <c r="W47" s="63">
        <f>D63-Q47</f>
        <v>0</v>
      </c>
      <c r="X47" s="63">
        <f>E63-R47</f>
        <v>0</v>
      </c>
      <c r="Y47" s="63">
        <f>F63-S47</f>
        <v>0</v>
      </c>
    </row>
    <row r="48" spans="1:25" ht="44.4" customHeight="1" x14ac:dyDescent="0.25">
      <c r="A48" s="250" t="s">
        <v>110</v>
      </c>
      <c r="B48" s="239">
        <v>2220</v>
      </c>
      <c r="C48" s="239">
        <v>340</v>
      </c>
      <c r="D48" s="10"/>
      <c r="E48" s="10"/>
      <c r="F48" s="10"/>
      <c r="G48" s="10"/>
      <c r="H48" s="10"/>
      <c r="I48" s="10"/>
      <c r="J48" s="10"/>
      <c r="K48" s="10"/>
      <c r="L48" s="10"/>
      <c r="M48" s="10" t="s">
        <v>8</v>
      </c>
      <c r="N48" s="251" t="s">
        <v>8</v>
      </c>
      <c r="P48" s="205" t="s">
        <v>111</v>
      </c>
      <c r="Q48" s="61"/>
      <c r="R48" s="61"/>
      <c r="S48" s="62">
        <f t="shared" si="15"/>
        <v>0</v>
      </c>
      <c r="T48" s="62"/>
      <c r="U48" s="62"/>
      <c r="V48" s="62"/>
      <c r="W48" s="63">
        <f>D52-Q48</f>
        <v>0</v>
      </c>
      <c r="X48" s="63">
        <f t="shared" ref="W48:Y49" si="19">E53-R48</f>
        <v>0</v>
      </c>
      <c r="Y48" s="63">
        <f t="shared" si="19"/>
        <v>0</v>
      </c>
    </row>
    <row r="49" spans="1:26" ht="71.400000000000006" customHeight="1" x14ac:dyDescent="0.25">
      <c r="A49" s="250" t="s">
        <v>112</v>
      </c>
      <c r="B49" s="239">
        <v>2230</v>
      </c>
      <c r="C49" s="239">
        <v>350</v>
      </c>
      <c r="D49" s="10"/>
      <c r="E49" s="10"/>
      <c r="F49" s="10"/>
      <c r="G49" s="10"/>
      <c r="H49" s="10"/>
      <c r="I49" s="10"/>
      <c r="J49" s="10"/>
      <c r="K49" s="10"/>
      <c r="L49" s="10"/>
      <c r="M49" s="10" t="s">
        <v>8</v>
      </c>
      <c r="N49" s="251" t="s">
        <v>8</v>
      </c>
      <c r="O49" s="21" t="s">
        <v>113</v>
      </c>
      <c r="P49" s="205" t="s">
        <v>114</v>
      </c>
      <c r="Q49" s="61"/>
      <c r="R49" s="61"/>
      <c r="S49" s="62">
        <f>SUM(T49:V49)</f>
        <v>0</v>
      </c>
      <c r="T49" s="62"/>
      <c r="U49" s="62"/>
      <c r="V49" s="62"/>
      <c r="W49" s="63">
        <f t="shared" si="19"/>
        <v>0</v>
      </c>
      <c r="X49" s="63">
        <f t="shared" si="19"/>
        <v>0</v>
      </c>
      <c r="Y49" s="63">
        <f t="shared" si="19"/>
        <v>0</v>
      </c>
    </row>
    <row r="50" spans="1:26" ht="16.95" customHeight="1" x14ac:dyDescent="0.25">
      <c r="A50" s="250" t="s">
        <v>115</v>
      </c>
      <c r="B50" s="239">
        <v>2240</v>
      </c>
      <c r="C50" s="239">
        <v>360</v>
      </c>
      <c r="D50" s="10"/>
      <c r="E50" s="10"/>
      <c r="F50" s="10"/>
      <c r="G50" s="10"/>
      <c r="H50" s="10"/>
      <c r="I50" s="10"/>
      <c r="J50" s="10"/>
      <c r="K50" s="10"/>
      <c r="L50" s="10"/>
      <c r="M50" s="10" t="s">
        <v>8</v>
      </c>
      <c r="N50" s="251" t="s">
        <v>8</v>
      </c>
      <c r="P50" s="71" t="s">
        <v>116</v>
      </c>
      <c r="Q50" s="72"/>
      <c r="R50" s="61"/>
      <c r="S50" s="62">
        <f t="shared" ref="S50:S51" si="20">SUM(T50:V50)</f>
        <v>0</v>
      </c>
      <c r="T50" s="61"/>
      <c r="U50" s="61"/>
      <c r="V50" s="61"/>
      <c r="W50" s="63" t="e">
        <f>#REF!-Q50</f>
        <v>#REF!</v>
      </c>
      <c r="X50" s="63" t="e">
        <f>#REF!-R50</f>
        <v>#REF!</v>
      </c>
      <c r="Y50" s="63" t="e">
        <f>#REF!-S50</f>
        <v>#REF!</v>
      </c>
      <c r="Z50" s="20"/>
    </row>
    <row r="51" spans="1:26" ht="18" customHeight="1" x14ac:dyDescent="0.25">
      <c r="A51" s="253" t="s">
        <v>117</v>
      </c>
      <c r="B51" s="242">
        <v>2300</v>
      </c>
      <c r="C51" s="242">
        <v>850</v>
      </c>
      <c r="D51" s="39">
        <f>SUM(D52:D54)</f>
        <v>0</v>
      </c>
      <c r="E51" s="39">
        <f t="shared" ref="E51" si="21">SUM(E52:E54)</f>
        <v>0</v>
      </c>
      <c r="F51" s="39">
        <f>SUM(F52:F54)</f>
        <v>0</v>
      </c>
      <c r="G51" s="39">
        <f>SUM(G52:G54)</f>
        <v>0</v>
      </c>
      <c r="H51" s="39">
        <f t="shared" ref="H51" si="22">SUM(H52:H54)</f>
        <v>0</v>
      </c>
      <c r="I51" s="39">
        <f t="shared" ref="I51" si="23">SUM(I52:I54)</f>
        <v>0</v>
      </c>
      <c r="J51" s="39">
        <f>SUM(J52:J54)</f>
        <v>0</v>
      </c>
      <c r="K51" s="39">
        <f t="shared" ref="K51" si="24">SUM(K52:K54)</f>
        <v>0</v>
      </c>
      <c r="L51" s="39">
        <f t="shared" ref="L51" si="25">SUM(L52:L54)</f>
        <v>0</v>
      </c>
      <c r="M51" s="58">
        <v>0</v>
      </c>
      <c r="N51" s="259">
        <v>0</v>
      </c>
      <c r="P51" s="71" t="s">
        <v>118</v>
      </c>
      <c r="Q51" s="72"/>
      <c r="R51" s="72"/>
      <c r="S51" s="62">
        <f t="shared" si="20"/>
        <v>0</v>
      </c>
      <c r="T51" s="72"/>
      <c r="U51" s="72"/>
      <c r="V51" s="72"/>
      <c r="W51" s="63">
        <f>D68-Q51</f>
        <v>0</v>
      </c>
      <c r="X51" s="63">
        <f>E68-R51</f>
        <v>5332235.5</v>
      </c>
      <c r="Y51" s="63">
        <f>F68-S51</f>
        <v>0</v>
      </c>
    </row>
    <row r="52" spans="1:26" ht="27.6" x14ac:dyDescent="0.25">
      <c r="A52" s="250" t="s">
        <v>119</v>
      </c>
      <c r="B52" s="239">
        <v>2310</v>
      </c>
      <c r="C52" s="239">
        <v>851</v>
      </c>
      <c r="D52" s="10"/>
      <c r="E52" s="64"/>
      <c r="F52" s="64"/>
      <c r="G52" s="64"/>
      <c r="H52" s="64"/>
      <c r="I52" s="64"/>
      <c r="J52" s="64"/>
      <c r="K52" s="64"/>
      <c r="L52" s="64"/>
      <c r="M52" s="10" t="s">
        <v>8</v>
      </c>
      <c r="N52" s="251" t="s">
        <v>8</v>
      </c>
    </row>
    <row r="53" spans="1:26" ht="42.6" customHeight="1" x14ac:dyDescent="0.25">
      <c r="A53" s="250" t="s">
        <v>120</v>
      </c>
      <c r="B53" s="239">
        <v>2320</v>
      </c>
      <c r="C53" s="239">
        <v>852</v>
      </c>
      <c r="D53" s="278">
        <f>'4'!B34+'4'!H9</f>
        <v>0</v>
      </c>
      <c r="E53" s="10"/>
      <c r="F53" s="10"/>
      <c r="G53" s="10">
        <f>'4'!I34</f>
        <v>0</v>
      </c>
      <c r="H53" s="10"/>
      <c r="I53" s="10"/>
      <c r="J53" s="10">
        <f>'4'!H34</f>
        <v>0</v>
      </c>
      <c r="K53" s="10"/>
      <c r="L53" s="10"/>
      <c r="M53" s="10" t="s">
        <v>8</v>
      </c>
      <c r="N53" s="251" t="s">
        <v>8</v>
      </c>
      <c r="O53" s="21" t="s">
        <v>121</v>
      </c>
    </row>
    <row r="54" spans="1:26" ht="27.6" x14ac:dyDescent="0.25">
      <c r="A54" s="250" t="s">
        <v>122</v>
      </c>
      <c r="B54" s="239">
        <v>2330</v>
      </c>
      <c r="C54" s="239">
        <v>853</v>
      </c>
      <c r="D54" s="10">
        <f>'4'!H10+'4'!B34</f>
        <v>0</v>
      </c>
      <c r="E54" s="10"/>
      <c r="F54" s="10"/>
      <c r="G54" s="10">
        <f>'4'!F35</f>
        <v>0</v>
      </c>
      <c r="H54" s="10"/>
      <c r="I54" s="10"/>
      <c r="J54" s="10">
        <f>'4'!H35</f>
        <v>0</v>
      </c>
      <c r="K54" s="10"/>
      <c r="L54" s="10"/>
      <c r="M54" s="10" t="s">
        <v>8</v>
      </c>
      <c r="N54" s="251" t="s">
        <v>8</v>
      </c>
      <c r="O54" s="21" t="s">
        <v>123</v>
      </c>
    </row>
    <row r="55" spans="1:26" ht="27.6" x14ac:dyDescent="0.25">
      <c r="A55" s="253" t="s">
        <v>124</v>
      </c>
      <c r="B55" s="242">
        <v>2400</v>
      </c>
      <c r="C55" s="242" t="s">
        <v>8</v>
      </c>
      <c r="D55" s="39">
        <v>0</v>
      </c>
      <c r="E55" s="39">
        <v>0</v>
      </c>
      <c r="F55" s="39">
        <v>0</v>
      </c>
      <c r="G55" s="39">
        <v>0</v>
      </c>
      <c r="H55" s="39">
        <v>0</v>
      </c>
      <c r="I55" s="39">
        <v>0</v>
      </c>
      <c r="J55" s="39">
        <v>0</v>
      </c>
      <c r="K55" s="39">
        <v>0</v>
      </c>
      <c r="L55" s="39">
        <v>0</v>
      </c>
      <c r="M55" s="39">
        <v>0</v>
      </c>
      <c r="N55" s="254">
        <v>0</v>
      </c>
    </row>
    <row r="56" spans="1:26" ht="40.200000000000003" customHeight="1" x14ac:dyDescent="0.25">
      <c r="A56" s="250" t="s">
        <v>125</v>
      </c>
      <c r="B56" s="239">
        <v>2410</v>
      </c>
      <c r="C56" s="239">
        <v>613</v>
      </c>
      <c r="D56" s="10" t="s">
        <v>8</v>
      </c>
      <c r="E56" s="10" t="s">
        <v>8</v>
      </c>
      <c r="F56" s="10" t="s">
        <v>8</v>
      </c>
      <c r="G56" s="10" t="s">
        <v>8</v>
      </c>
      <c r="H56" s="10" t="s">
        <v>8</v>
      </c>
      <c r="I56" s="10" t="s">
        <v>8</v>
      </c>
      <c r="J56" s="10" t="s">
        <v>8</v>
      </c>
      <c r="K56" s="10" t="s">
        <v>8</v>
      </c>
      <c r="L56" s="10" t="s">
        <v>8</v>
      </c>
      <c r="M56" s="10" t="s">
        <v>8</v>
      </c>
      <c r="N56" s="251" t="s">
        <v>8</v>
      </c>
    </row>
    <row r="57" spans="1:26" ht="18.600000000000001" customHeight="1" x14ac:dyDescent="0.25">
      <c r="A57" s="250" t="s">
        <v>126</v>
      </c>
      <c r="B57" s="239">
        <v>2420</v>
      </c>
      <c r="C57" s="239">
        <v>623</v>
      </c>
      <c r="D57" s="10" t="s">
        <v>8</v>
      </c>
      <c r="E57" s="10" t="s">
        <v>8</v>
      </c>
      <c r="F57" s="10" t="s">
        <v>8</v>
      </c>
      <c r="G57" s="10" t="s">
        <v>8</v>
      </c>
      <c r="H57" s="10" t="s">
        <v>8</v>
      </c>
      <c r="I57" s="10" t="s">
        <v>8</v>
      </c>
      <c r="J57" s="10" t="s">
        <v>8</v>
      </c>
      <c r="K57" s="10" t="s">
        <v>8</v>
      </c>
      <c r="L57" s="10" t="s">
        <v>8</v>
      </c>
      <c r="M57" s="10" t="s">
        <v>8</v>
      </c>
      <c r="N57" s="251" t="s">
        <v>8</v>
      </c>
    </row>
    <row r="58" spans="1:26" ht="44.4" customHeight="1" x14ac:dyDescent="0.25">
      <c r="A58" s="250" t="s">
        <v>127</v>
      </c>
      <c r="B58" s="239">
        <v>2430</v>
      </c>
      <c r="C58" s="239">
        <v>634</v>
      </c>
      <c r="D58" s="10" t="s">
        <v>8</v>
      </c>
      <c r="E58" s="10" t="s">
        <v>8</v>
      </c>
      <c r="F58" s="10" t="s">
        <v>8</v>
      </c>
      <c r="G58" s="10" t="s">
        <v>8</v>
      </c>
      <c r="H58" s="10" t="s">
        <v>8</v>
      </c>
      <c r="I58" s="10" t="s">
        <v>8</v>
      </c>
      <c r="J58" s="10" t="s">
        <v>8</v>
      </c>
      <c r="K58" s="10" t="s">
        <v>8</v>
      </c>
      <c r="L58" s="10" t="s">
        <v>8</v>
      </c>
      <c r="M58" s="10" t="s">
        <v>8</v>
      </c>
      <c r="N58" s="251" t="s">
        <v>8</v>
      </c>
    </row>
    <row r="59" spans="1:26" ht="40.950000000000003" customHeight="1" x14ac:dyDescent="0.25">
      <c r="A59" s="250" t="s">
        <v>125</v>
      </c>
      <c r="B59" s="239">
        <v>2440</v>
      </c>
      <c r="C59" s="239">
        <v>810</v>
      </c>
      <c r="D59" s="10" t="s">
        <v>8</v>
      </c>
      <c r="E59" s="10" t="s">
        <v>8</v>
      </c>
      <c r="F59" s="10" t="s">
        <v>8</v>
      </c>
      <c r="G59" s="10" t="s">
        <v>8</v>
      </c>
      <c r="H59" s="10" t="s">
        <v>8</v>
      </c>
      <c r="I59" s="10" t="s">
        <v>8</v>
      </c>
      <c r="J59" s="10" t="s">
        <v>8</v>
      </c>
      <c r="K59" s="10" t="s">
        <v>8</v>
      </c>
      <c r="L59" s="10" t="s">
        <v>8</v>
      </c>
      <c r="M59" s="10" t="s">
        <v>8</v>
      </c>
      <c r="N59" s="251" t="s">
        <v>8</v>
      </c>
    </row>
    <row r="60" spans="1:26" ht="16.95" customHeight="1" x14ac:dyDescent="0.25">
      <c r="A60" s="250" t="s">
        <v>128</v>
      </c>
      <c r="B60" s="239">
        <v>2450</v>
      </c>
      <c r="C60" s="239">
        <v>862</v>
      </c>
      <c r="D60" s="10" t="s">
        <v>8</v>
      </c>
      <c r="E60" s="10" t="s">
        <v>8</v>
      </c>
      <c r="F60" s="10" t="s">
        <v>8</v>
      </c>
      <c r="G60" s="10" t="s">
        <v>8</v>
      </c>
      <c r="H60" s="10" t="s">
        <v>8</v>
      </c>
      <c r="I60" s="10" t="s">
        <v>8</v>
      </c>
      <c r="J60" s="10" t="s">
        <v>8</v>
      </c>
      <c r="K60" s="10" t="s">
        <v>8</v>
      </c>
      <c r="L60" s="10" t="s">
        <v>8</v>
      </c>
      <c r="M60" s="10" t="s">
        <v>8</v>
      </c>
      <c r="N60" s="251" t="s">
        <v>8</v>
      </c>
    </row>
    <row r="61" spans="1:26" ht="43.95" customHeight="1" x14ac:dyDescent="0.25">
      <c r="A61" s="250" t="s">
        <v>129</v>
      </c>
      <c r="B61" s="239">
        <v>2460</v>
      </c>
      <c r="C61" s="239">
        <v>863</v>
      </c>
      <c r="D61" s="10" t="s">
        <v>8</v>
      </c>
      <c r="E61" s="10" t="s">
        <v>8</v>
      </c>
      <c r="F61" s="10" t="s">
        <v>8</v>
      </c>
      <c r="G61" s="10" t="s">
        <v>8</v>
      </c>
      <c r="H61" s="10" t="s">
        <v>8</v>
      </c>
      <c r="I61" s="10" t="s">
        <v>8</v>
      </c>
      <c r="J61" s="10" t="s">
        <v>8</v>
      </c>
      <c r="K61" s="10" t="s">
        <v>8</v>
      </c>
      <c r="L61" s="10" t="s">
        <v>8</v>
      </c>
      <c r="M61" s="10" t="s">
        <v>8</v>
      </c>
      <c r="N61" s="251" t="s">
        <v>8</v>
      </c>
    </row>
    <row r="62" spans="1:26" ht="30.6" customHeight="1" x14ac:dyDescent="0.25">
      <c r="A62" s="253" t="s">
        <v>130</v>
      </c>
      <c r="B62" s="242">
        <v>2500</v>
      </c>
      <c r="C62" s="242" t="s">
        <v>8</v>
      </c>
      <c r="D62" s="39">
        <f>D63</f>
        <v>0</v>
      </c>
      <c r="E62" s="39">
        <f t="shared" ref="E62" si="26">E63</f>
        <v>0</v>
      </c>
      <c r="F62" s="39">
        <f t="shared" ref="F62:L62" si="27">F63</f>
        <v>0</v>
      </c>
      <c r="G62" s="39">
        <f t="shared" si="27"/>
        <v>0</v>
      </c>
      <c r="H62" s="39">
        <f t="shared" si="27"/>
        <v>0</v>
      </c>
      <c r="I62" s="39">
        <f t="shared" si="27"/>
        <v>0</v>
      </c>
      <c r="J62" s="39">
        <f t="shared" si="27"/>
        <v>0</v>
      </c>
      <c r="K62" s="39">
        <f t="shared" si="27"/>
        <v>0</v>
      </c>
      <c r="L62" s="39">
        <f t="shared" si="27"/>
        <v>0</v>
      </c>
      <c r="M62" s="39">
        <v>0</v>
      </c>
      <c r="N62" s="254">
        <v>0</v>
      </c>
    </row>
    <row r="63" spans="1:26" ht="48" customHeight="1" x14ac:dyDescent="0.25">
      <c r="A63" s="250" t="s">
        <v>131</v>
      </c>
      <c r="B63" s="239">
        <v>2520</v>
      </c>
      <c r="C63" s="239">
        <v>831</v>
      </c>
      <c r="D63" s="10"/>
      <c r="E63" s="10"/>
      <c r="F63" s="10"/>
      <c r="G63" s="10"/>
      <c r="H63" s="10"/>
      <c r="I63" s="10"/>
      <c r="J63" s="10"/>
      <c r="K63" s="10"/>
      <c r="L63" s="10"/>
      <c r="M63" s="10" t="s">
        <v>8</v>
      </c>
      <c r="N63" s="251" t="s">
        <v>8</v>
      </c>
      <c r="O63" s="21" t="s">
        <v>132</v>
      </c>
    </row>
    <row r="64" spans="1:26" ht="15.6" customHeight="1" x14ac:dyDescent="0.25">
      <c r="A64" s="253" t="s">
        <v>133</v>
      </c>
      <c r="B64" s="242">
        <v>2600</v>
      </c>
      <c r="C64" s="242" t="s">
        <v>8</v>
      </c>
      <c r="D64" s="39">
        <f>D67+D68+D70</f>
        <v>30524792.18</v>
      </c>
      <c r="E64" s="39">
        <f t="shared" ref="E64" si="28">E67+E68+E70</f>
        <v>12091276.27</v>
      </c>
      <c r="F64" s="39">
        <f t="shared" ref="F64:L64" si="29">F67+F68+F70</f>
        <v>3100690.4299999997</v>
      </c>
      <c r="G64" s="39">
        <f t="shared" si="29"/>
        <v>16712600</v>
      </c>
      <c r="H64" s="39">
        <f t="shared" si="29"/>
        <v>10539218.75</v>
      </c>
      <c r="I64" s="39">
        <f t="shared" si="29"/>
        <v>1203600</v>
      </c>
      <c r="J64" s="39">
        <f t="shared" si="29"/>
        <v>11759000</v>
      </c>
      <c r="K64" s="39">
        <f t="shared" si="29"/>
        <v>10637631.09</v>
      </c>
      <c r="L64" s="39">
        <f t="shared" si="29"/>
        <v>1203600</v>
      </c>
      <c r="M64" s="39">
        <v>0</v>
      </c>
      <c r="N64" s="254">
        <v>0</v>
      </c>
      <c r="O64" s="21" t="s">
        <v>134</v>
      </c>
    </row>
    <row r="65" spans="1:26" ht="40.950000000000003" customHeight="1" x14ac:dyDescent="0.25">
      <c r="A65" s="250" t="s">
        <v>135</v>
      </c>
      <c r="B65" s="239">
        <v>2610</v>
      </c>
      <c r="C65" s="239">
        <v>241</v>
      </c>
      <c r="D65" s="10" t="s">
        <v>8</v>
      </c>
      <c r="E65" s="10" t="s">
        <v>8</v>
      </c>
      <c r="F65" s="10" t="s">
        <v>8</v>
      </c>
      <c r="G65" s="10" t="s">
        <v>8</v>
      </c>
      <c r="H65" s="10" t="s">
        <v>8</v>
      </c>
      <c r="I65" s="10" t="s">
        <v>8</v>
      </c>
      <c r="J65" s="10" t="s">
        <v>8</v>
      </c>
      <c r="K65" s="10" t="s">
        <v>8</v>
      </c>
      <c r="L65" s="10" t="s">
        <v>8</v>
      </c>
      <c r="M65" s="10" t="s">
        <v>8</v>
      </c>
      <c r="N65" s="251" t="s">
        <v>8</v>
      </c>
    </row>
    <row r="66" spans="1:26" ht="31.95" customHeight="1" x14ac:dyDescent="0.25">
      <c r="A66" s="250" t="s">
        <v>136</v>
      </c>
      <c r="B66" s="239">
        <v>2630</v>
      </c>
      <c r="C66" s="239">
        <v>243</v>
      </c>
      <c r="D66" s="10" t="s">
        <v>8</v>
      </c>
      <c r="E66" s="10" t="s">
        <v>8</v>
      </c>
      <c r="F66" s="10" t="s">
        <v>8</v>
      </c>
      <c r="G66" s="10" t="s">
        <v>8</v>
      </c>
      <c r="H66" s="10" t="s">
        <v>8</v>
      </c>
      <c r="I66" s="10" t="s">
        <v>8</v>
      </c>
      <c r="J66" s="10" t="s">
        <v>8</v>
      </c>
      <c r="K66" s="10" t="s">
        <v>8</v>
      </c>
      <c r="L66" s="10" t="s">
        <v>8</v>
      </c>
      <c r="M66" s="10" t="s">
        <v>8</v>
      </c>
      <c r="N66" s="251" t="s">
        <v>8</v>
      </c>
      <c r="Z66" s="23"/>
    </row>
    <row r="67" spans="1:26" ht="21" customHeight="1" x14ac:dyDescent="0.25">
      <c r="A67" s="299" t="s">
        <v>137</v>
      </c>
      <c r="B67" s="301">
        <v>2640</v>
      </c>
      <c r="C67" s="239">
        <v>244</v>
      </c>
      <c r="D67" s="10">
        <f>'4'!B41+'4'!H11</f>
        <v>24644292.18</v>
      </c>
      <c r="E67" s="10">
        <f>'4'!C41+'4'!R11</f>
        <v>6759040.7700000005</v>
      </c>
      <c r="F67" s="10">
        <f>1863600-F70+'4'!V11</f>
        <v>3037090.4299999997</v>
      </c>
      <c r="G67" s="10">
        <f>'4'!E41</f>
        <v>10832100</v>
      </c>
      <c r="H67" s="10">
        <f>'4'!F41</f>
        <v>5520718.75</v>
      </c>
      <c r="I67" s="10">
        <f>1203600-I70</f>
        <v>1140000</v>
      </c>
      <c r="J67" s="10">
        <f>'4'!H41</f>
        <v>5878500</v>
      </c>
      <c r="K67" s="10">
        <f>'4'!I41</f>
        <v>5532731.0899999999</v>
      </c>
      <c r="L67" s="10">
        <f>1203600-L70</f>
        <v>1140000</v>
      </c>
      <c r="M67" s="10" t="s">
        <v>8</v>
      </c>
      <c r="N67" s="251" t="s">
        <v>8</v>
      </c>
      <c r="O67" s="73" t="s">
        <v>241</v>
      </c>
    </row>
    <row r="68" spans="1:26" ht="16.95" customHeight="1" x14ac:dyDescent="0.25">
      <c r="A68" s="300"/>
      <c r="B68" s="302"/>
      <c r="C68" s="239">
        <v>323</v>
      </c>
      <c r="D68" s="10">
        <f>'4'!B42+'4'!H12</f>
        <v>0</v>
      </c>
      <c r="E68" s="10">
        <f>'4'!C42+'4'!R12</f>
        <v>5332235.5</v>
      </c>
      <c r="F68" s="10"/>
      <c r="G68" s="10"/>
      <c r="H68" s="10">
        <f>'4'!F42</f>
        <v>5018500</v>
      </c>
      <c r="I68" s="10"/>
      <c r="J68" s="10"/>
      <c r="K68" s="10">
        <f>'4'!I42</f>
        <v>5104900</v>
      </c>
      <c r="L68" s="10"/>
      <c r="M68" s="10" t="s">
        <v>8</v>
      </c>
      <c r="N68" s="251" t="s">
        <v>8</v>
      </c>
      <c r="O68" s="21" t="s">
        <v>138</v>
      </c>
    </row>
    <row r="69" spans="1:26" ht="46.2" customHeight="1" x14ac:dyDescent="0.25">
      <c r="A69" s="250" t="s">
        <v>139</v>
      </c>
      <c r="B69" s="239">
        <v>2650</v>
      </c>
      <c r="C69" s="239">
        <v>246</v>
      </c>
      <c r="D69" s="10" t="s">
        <v>8</v>
      </c>
      <c r="E69" s="10" t="s">
        <v>8</v>
      </c>
      <c r="F69" s="10" t="s">
        <v>8</v>
      </c>
      <c r="G69" s="10" t="s">
        <v>8</v>
      </c>
      <c r="H69" s="10" t="s">
        <v>8</v>
      </c>
      <c r="I69" s="10" t="s">
        <v>8</v>
      </c>
      <c r="J69" s="10" t="s">
        <v>8</v>
      </c>
      <c r="K69" s="10" t="s">
        <v>8</v>
      </c>
      <c r="L69" s="10" t="s">
        <v>8</v>
      </c>
      <c r="M69" s="10" t="s">
        <v>8</v>
      </c>
      <c r="N69" s="251" t="s">
        <v>8</v>
      </c>
    </row>
    <row r="70" spans="1:26" ht="18" customHeight="1" x14ac:dyDescent="0.25">
      <c r="A70" s="250" t="s">
        <v>140</v>
      </c>
      <c r="B70" s="239">
        <v>2660</v>
      </c>
      <c r="C70" s="239">
        <v>247</v>
      </c>
      <c r="D70" s="10">
        <f>'4'!B43+'4'!H13</f>
        <v>5880500</v>
      </c>
      <c r="E70" s="10">
        <f>'4'!C43+'4'!R13</f>
        <v>0</v>
      </c>
      <c r="F70" s="10">
        <v>63600</v>
      </c>
      <c r="G70" s="10">
        <f>'4'!E43</f>
        <v>5880500</v>
      </c>
      <c r="H70" s="10">
        <v>0</v>
      </c>
      <c r="I70" s="10">
        <v>63600</v>
      </c>
      <c r="J70" s="10">
        <f>'4'!H43</f>
        <v>5880500</v>
      </c>
      <c r="K70" s="10">
        <f>'4'!I43</f>
        <v>0</v>
      </c>
      <c r="L70" s="10">
        <v>63600</v>
      </c>
      <c r="M70" s="10" t="s">
        <v>8</v>
      </c>
      <c r="N70" s="251" t="s">
        <v>8</v>
      </c>
      <c r="O70" s="21" t="s">
        <v>141</v>
      </c>
    </row>
    <row r="71" spans="1:26" ht="30" customHeight="1" x14ac:dyDescent="0.25">
      <c r="A71" s="253" t="s">
        <v>142</v>
      </c>
      <c r="B71" s="242">
        <v>2700</v>
      </c>
      <c r="C71" s="242">
        <v>400</v>
      </c>
      <c r="D71" s="39" t="s">
        <v>8</v>
      </c>
      <c r="E71" s="39" t="s">
        <v>8</v>
      </c>
      <c r="F71" s="39" t="s">
        <v>8</v>
      </c>
      <c r="G71" s="39" t="s">
        <v>8</v>
      </c>
      <c r="H71" s="39" t="s">
        <v>8</v>
      </c>
      <c r="I71" s="39" t="s">
        <v>8</v>
      </c>
      <c r="J71" s="39" t="s">
        <v>8</v>
      </c>
      <c r="K71" s="39" t="s">
        <v>8</v>
      </c>
      <c r="L71" s="39" t="s">
        <v>8</v>
      </c>
      <c r="M71" s="39" t="s">
        <v>8</v>
      </c>
      <c r="N71" s="254" t="s">
        <v>8</v>
      </c>
    </row>
    <row r="72" spans="1:26" ht="42.6" customHeight="1" x14ac:dyDescent="0.25">
      <c r="A72" s="250" t="s">
        <v>143</v>
      </c>
      <c r="B72" s="239">
        <v>2710</v>
      </c>
      <c r="C72" s="240">
        <v>406</v>
      </c>
      <c r="D72" s="10" t="s">
        <v>8</v>
      </c>
      <c r="E72" s="10" t="s">
        <v>8</v>
      </c>
      <c r="F72" s="10" t="s">
        <v>8</v>
      </c>
      <c r="G72" s="10" t="s">
        <v>8</v>
      </c>
      <c r="H72" s="10" t="s">
        <v>8</v>
      </c>
      <c r="I72" s="10" t="s">
        <v>8</v>
      </c>
      <c r="J72" s="10" t="s">
        <v>8</v>
      </c>
      <c r="K72" s="10" t="s">
        <v>8</v>
      </c>
      <c r="L72" s="10" t="s">
        <v>8</v>
      </c>
      <c r="M72" s="10" t="s">
        <v>8</v>
      </c>
      <c r="N72" s="251" t="s">
        <v>8</v>
      </c>
    </row>
    <row r="73" spans="1:26" ht="28.2" thickBot="1" x14ac:dyDescent="0.3">
      <c r="A73" s="256" t="s">
        <v>144</v>
      </c>
      <c r="B73" s="240">
        <v>2720</v>
      </c>
      <c r="C73" s="240">
        <v>407</v>
      </c>
      <c r="D73" s="10" t="s">
        <v>8</v>
      </c>
      <c r="E73" s="10" t="s">
        <v>8</v>
      </c>
      <c r="F73" s="10" t="s">
        <v>8</v>
      </c>
      <c r="G73" s="10" t="s">
        <v>8</v>
      </c>
      <c r="H73" s="10" t="s">
        <v>8</v>
      </c>
      <c r="I73" s="10" t="s">
        <v>8</v>
      </c>
      <c r="J73" s="10" t="s">
        <v>8</v>
      </c>
      <c r="K73" s="10" t="s">
        <v>8</v>
      </c>
      <c r="L73" s="10" t="s">
        <v>8</v>
      </c>
      <c r="M73" s="10" t="s">
        <v>8</v>
      </c>
      <c r="N73" s="251" t="s">
        <v>8</v>
      </c>
    </row>
    <row r="74" spans="1:26" ht="14.4" thickBot="1" x14ac:dyDescent="0.3">
      <c r="A74" s="262" t="s">
        <v>145</v>
      </c>
      <c r="B74" s="74">
        <v>3000</v>
      </c>
      <c r="C74" s="74">
        <v>100</v>
      </c>
      <c r="D74" s="34">
        <f>SUM(D75)</f>
        <v>0</v>
      </c>
      <c r="E74" s="34">
        <f t="shared" ref="E74:L74" si="30">SUM(E75)</f>
        <v>0</v>
      </c>
      <c r="F74" s="34">
        <f t="shared" si="30"/>
        <v>0</v>
      </c>
      <c r="G74" s="34">
        <f t="shared" si="30"/>
        <v>0</v>
      </c>
      <c r="H74" s="34">
        <f t="shared" si="30"/>
        <v>0</v>
      </c>
      <c r="I74" s="34">
        <f t="shared" si="30"/>
        <v>0</v>
      </c>
      <c r="J74" s="34">
        <f t="shared" si="30"/>
        <v>0</v>
      </c>
      <c r="K74" s="34">
        <f t="shared" si="30"/>
        <v>0</v>
      </c>
      <c r="L74" s="34">
        <f t="shared" si="30"/>
        <v>0</v>
      </c>
      <c r="M74" s="34" t="s">
        <v>8</v>
      </c>
      <c r="N74" s="247" t="s">
        <v>8</v>
      </c>
      <c r="O74" s="21" t="s">
        <v>146</v>
      </c>
    </row>
    <row r="75" spans="1:26" ht="27.6" x14ac:dyDescent="0.25">
      <c r="A75" s="263" t="s">
        <v>147</v>
      </c>
      <c r="B75" s="241">
        <v>3010</v>
      </c>
      <c r="C75" s="241"/>
      <c r="D75" s="25"/>
      <c r="E75" s="25"/>
      <c r="F75" s="25"/>
      <c r="G75" s="25"/>
      <c r="H75" s="25"/>
      <c r="I75" s="25"/>
      <c r="J75" s="25"/>
      <c r="K75" s="25"/>
      <c r="L75" s="25"/>
      <c r="M75" s="10" t="s">
        <v>8</v>
      </c>
      <c r="N75" s="251" t="s">
        <v>8</v>
      </c>
      <c r="O75" s="21" t="s">
        <v>148</v>
      </c>
    </row>
    <row r="76" spans="1:26" ht="15" customHeight="1" x14ac:dyDescent="0.25">
      <c r="A76" s="255" t="s">
        <v>149</v>
      </c>
      <c r="B76" s="239">
        <v>3020</v>
      </c>
      <c r="C76" s="239"/>
      <c r="D76" s="10" t="s">
        <v>8</v>
      </c>
      <c r="E76" s="10" t="s">
        <v>8</v>
      </c>
      <c r="F76" s="10" t="s">
        <v>8</v>
      </c>
      <c r="G76" s="10" t="s">
        <v>8</v>
      </c>
      <c r="H76" s="10" t="s">
        <v>8</v>
      </c>
      <c r="I76" s="10" t="s">
        <v>8</v>
      </c>
      <c r="J76" s="10" t="s">
        <v>8</v>
      </c>
      <c r="K76" s="10" t="s">
        <v>8</v>
      </c>
      <c r="L76" s="10" t="s">
        <v>8</v>
      </c>
      <c r="M76" s="10" t="s">
        <v>8</v>
      </c>
      <c r="N76" s="251" t="s">
        <v>8</v>
      </c>
    </row>
    <row r="77" spans="1:26" ht="14.4" customHeight="1" thickBot="1" x14ac:dyDescent="0.3">
      <c r="A77" s="264" t="s">
        <v>150</v>
      </c>
      <c r="B77" s="240">
        <v>3030</v>
      </c>
      <c r="C77" s="240"/>
      <c r="D77" s="10" t="s">
        <v>8</v>
      </c>
      <c r="E77" s="10" t="s">
        <v>8</v>
      </c>
      <c r="F77" s="10" t="s">
        <v>8</v>
      </c>
      <c r="G77" s="10" t="s">
        <v>8</v>
      </c>
      <c r="H77" s="10" t="s">
        <v>8</v>
      </c>
      <c r="I77" s="10" t="s">
        <v>8</v>
      </c>
      <c r="J77" s="10" t="s">
        <v>8</v>
      </c>
      <c r="K77" s="10" t="s">
        <v>8</v>
      </c>
      <c r="L77" s="10" t="s">
        <v>8</v>
      </c>
      <c r="M77" s="10" t="s">
        <v>8</v>
      </c>
      <c r="N77" s="251" t="s">
        <v>8</v>
      </c>
    </row>
    <row r="78" spans="1:26" x14ac:dyDescent="0.25">
      <c r="A78" s="75" t="s">
        <v>151</v>
      </c>
      <c r="B78" s="76">
        <v>4000</v>
      </c>
      <c r="C78" s="76" t="s">
        <v>8</v>
      </c>
      <c r="D78" s="77">
        <f>D79</f>
        <v>0</v>
      </c>
      <c r="E78" s="77">
        <f t="shared" ref="E78:N78" si="31">E79</f>
        <v>-67009.11</v>
      </c>
      <c r="F78" s="77">
        <f t="shared" si="31"/>
        <v>0</v>
      </c>
      <c r="G78" s="77">
        <f t="shared" si="31"/>
        <v>0</v>
      </c>
      <c r="H78" s="77">
        <f t="shared" si="31"/>
        <v>0</v>
      </c>
      <c r="I78" s="77">
        <f t="shared" si="31"/>
        <v>0</v>
      </c>
      <c r="J78" s="77">
        <f t="shared" si="31"/>
        <v>0</v>
      </c>
      <c r="K78" s="77">
        <f t="shared" si="31"/>
        <v>0</v>
      </c>
      <c r="L78" s="77">
        <f t="shared" si="31"/>
        <v>0</v>
      </c>
      <c r="M78" s="77" t="str">
        <f t="shared" si="31"/>
        <v>х</v>
      </c>
      <c r="N78" s="265" t="str">
        <f t="shared" si="31"/>
        <v>х</v>
      </c>
      <c r="O78" s="21" t="s">
        <v>152</v>
      </c>
    </row>
    <row r="79" spans="1:26" ht="28.2" thickBot="1" x14ac:dyDescent="0.3">
      <c r="A79" s="78" t="s">
        <v>153</v>
      </c>
      <c r="B79" s="24">
        <v>4010</v>
      </c>
      <c r="C79" s="24">
        <v>610</v>
      </c>
      <c r="D79" s="30"/>
      <c r="E79" s="30">
        <v>-67009.11</v>
      </c>
      <c r="F79" s="30"/>
      <c r="G79" s="30"/>
      <c r="H79" s="30"/>
      <c r="I79" s="30"/>
      <c r="J79" s="30"/>
      <c r="K79" s="30"/>
      <c r="L79" s="30"/>
      <c r="M79" s="30" t="s">
        <v>8</v>
      </c>
      <c r="N79" s="31" t="s">
        <v>8</v>
      </c>
      <c r="O79" s="21" t="s">
        <v>154</v>
      </c>
    </row>
    <row r="80" spans="1:26" x14ac:dyDescent="0.25">
      <c r="B80" s="22"/>
      <c r="C80" s="22"/>
      <c r="D80" s="20"/>
      <c r="E80" s="20"/>
      <c r="F80" s="20"/>
      <c r="G80" s="20"/>
      <c r="H80" s="20"/>
      <c r="I80" s="20"/>
      <c r="J80" s="20"/>
      <c r="K80" s="20"/>
      <c r="L80" s="20"/>
    </row>
    <row r="81" spans="1:15" x14ac:dyDescent="0.25">
      <c r="B81" s="22"/>
      <c r="C81" s="22"/>
      <c r="D81" s="20"/>
      <c r="E81" s="20"/>
      <c r="F81" s="20"/>
      <c r="G81" s="20"/>
      <c r="H81" s="20"/>
      <c r="I81" s="20"/>
      <c r="J81" s="20"/>
      <c r="K81" s="20"/>
      <c r="L81" s="20"/>
    </row>
    <row r="82" spans="1:15" ht="22.95" customHeight="1" x14ac:dyDescent="0.35">
      <c r="A82" s="303" t="s">
        <v>275</v>
      </c>
      <c r="B82" s="303"/>
      <c r="C82" s="303"/>
      <c r="D82" s="209"/>
      <c r="G82" s="79"/>
      <c r="H82" s="79"/>
      <c r="I82" s="20"/>
      <c r="J82" s="20"/>
      <c r="K82" s="80" t="s">
        <v>276</v>
      </c>
      <c r="L82" s="20"/>
    </row>
    <row r="83" spans="1:15" ht="17.399999999999999" customHeight="1" x14ac:dyDescent="0.35">
      <c r="A83" s="209"/>
      <c r="B83" s="209"/>
      <c r="C83" s="209"/>
      <c r="D83" s="209"/>
      <c r="G83" s="209"/>
      <c r="H83" s="209"/>
      <c r="I83" s="20"/>
      <c r="J83" s="20"/>
      <c r="K83" s="80"/>
      <c r="L83" s="20"/>
    </row>
    <row r="84" spans="1:15" ht="27" customHeight="1" x14ac:dyDescent="0.35">
      <c r="A84" s="303" t="s">
        <v>155</v>
      </c>
      <c r="B84" s="303"/>
      <c r="C84" s="303"/>
      <c r="D84" s="303"/>
      <c r="E84" s="303"/>
      <c r="G84" s="81"/>
      <c r="H84" s="81"/>
      <c r="I84" s="20"/>
      <c r="J84" s="20"/>
      <c r="K84" s="80" t="s">
        <v>156</v>
      </c>
      <c r="L84" s="20"/>
    </row>
    <row r="85" spans="1:15" s="20" customFormat="1" ht="14.4" customHeight="1" x14ac:dyDescent="0.25">
      <c r="A85" s="2"/>
      <c r="B85" s="1"/>
      <c r="C85" s="2"/>
      <c r="D85" s="3"/>
      <c r="E85" s="3"/>
      <c r="F85" s="3"/>
      <c r="G85" s="3"/>
      <c r="H85" s="3"/>
    </row>
    <row r="86" spans="1:15" s="20" customFormat="1" ht="15" customHeight="1" x14ac:dyDescent="0.25">
      <c r="A86" s="2"/>
      <c r="B86" s="1"/>
      <c r="C86" s="2"/>
      <c r="D86" s="3"/>
      <c r="E86" s="3"/>
      <c r="F86" s="3"/>
      <c r="G86" s="3"/>
      <c r="H86" s="3"/>
    </row>
    <row r="87" spans="1:15" s="20" customFormat="1" ht="23.4" customHeight="1" x14ac:dyDescent="0.25">
      <c r="A87" s="1" t="s">
        <v>273</v>
      </c>
      <c r="B87" s="1"/>
      <c r="C87" s="2"/>
      <c r="D87" s="3"/>
      <c r="E87" s="3"/>
      <c r="F87" s="3"/>
      <c r="G87" s="3"/>
      <c r="H87" s="3"/>
    </row>
    <row r="88" spans="1:15" s="20" customFormat="1" ht="15.6" x14ac:dyDescent="0.3">
      <c r="A88" s="82" t="s">
        <v>274</v>
      </c>
      <c r="B88" s="83"/>
      <c r="C88" s="83"/>
      <c r="D88" s="83"/>
      <c r="E88" s="83"/>
      <c r="F88" s="83"/>
      <c r="G88" s="83"/>
      <c r="H88" s="83"/>
    </row>
    <row r="89" spans="1:15" hidden="1" x14ac:dyDescent="0.25">
      <c r="B89" s="22"/>
      <c r="C89" s="22"/>
      <c r="D89" s="20"/>
      <c r="E89" s="20"/>
      <c r="F89" s="20"/>
      <c r="G89" s="20"/>
      <c r="H89" s="20"/>
      <c r="I89" s="20"/>
      <c r="J89" s="20"/>
      <c r="K89" s="20"/>
      <c r="L89" s="20"/>
      <c r="O89" s="20"/>
    </row>
    <row r="90" spans="1:15" x14ac:dyDescent="0.25">
      <c r="B90" s="22"/>
      <c r="C90" s="22"/>
      <c r="D90" s="20"/>
      <c r="E90" s="20"/>
      <c r="F90" s="20"/>
      <c r="G90" s="20"/>
      <c r="H90" s="20"/>
      <c r="I90" s="20"/>
      <c r="J90" s="20"/>
      <c r="K90" s="20"/>
      <c r="L90" s="20"/>
      <c r="O90" s="20"/>
    </row>
    <row r="91" spans="1:15" x14ac:dyDescent="0.25">
      <c r="B91" s="22"/>
      <c r="C91" s="22"/>
      <c r="D91" s="20"/>
      <c r="E91" s="20"/>
      <c r="F91" s="20"/>
      <c r="G91" s="20"/>
      <c r="H91" s="20"/>
      <c r="I91" s="20"/>
      <c r="J91" s="20"/>
      <c r="K91" s="20"/>
      <c r="L91" s="20"/>
      <c r="O91" s="20"/>
    </row>
    <row r="92" spans="1:15" x14ac:dyDescent="0.25">
      <c r="B92" s="22"/>
      <c r="C92" s="22"/>
      <c r="D92" s="20"/>
      <c r="E92" s="20"/>
      <c r="F92" s="20"/>
      <c r="G92" s="20"/>
      <c r="H92" s="20"/>
      <c r="I92" s="20"/>
      <c r="J92" s="20"/>
      <c r="K92" s="20"/>
      <c r="L92" s="20"/>
      <c r="O92" s="20"/>
    </row>
    <row r="93" spans="1:15" x14ac:dyDescent="0.25">
      <c r="B93" s="22"/>
      <c r="C93" s="22"/>
      <c r="D93" s="20"/>
      <c r="E93" s="20"/>
      <c r="F93" s="20"/>
      <c r="G93" s="20"/>
      <c r="H93" s="20"/>
      <c r="I93" s="20"/>
      <c r="J93" s="20"/>
      <c r="K93" s="20"/>
      <c r="L93" s="20"/>
      <c r="O93" s="20"/>
    </row>
    <row r="94" spans="1:15" x14ac:dyDescent="0.25">
      <c r="B94" s="22"/>
      <c r="C94" s="22"/>
      <c r="D94" s="20"/>
      <c r="E94" s="20"/>
      <c r="F94" s="20"/>
      <c r="G94" s="20"/>
      <c r="H94" s="20"/>
      <c r="I94" s="20"/>
      <c r="J94" s="20"/>
      <c r="K94" s="20"/>
      <c r="L94" s="20"/>
      <c r="O94" s="20"/>
    </row>
    <row r="95" spans="1:15" x14ac:dyDescent="0.25">
      <c r="B95" s="22"/>
      <c r="C95" s="22"/>
      <c r="D95" s="20"/>
      <c r="E95" s="20"/>
      <c r="F95" s="20"/>
      <c r="G95" s="20"/>
      <c r="H95" s="20"/>
      <c r="I95" s="20"/>
      <c r="J95" s="20"/>
      <c r="K95" s="20"/>
      <c r="L95" s="20"/>
      <c r="O95" s="20"/>
    </row>
    <row r="96" spans="1:15" x14ac:dyDescent="0.25">
      <c r="B96" s="22"/>
      <c r="C96" s="22"/>
      <c r="D96" s="20"/>
      <c r="E96" s="20"/>
      <c r="F96" s="20"/>
      <c r="G96" s="20"/>
      <c r="H96" s="20"/>
      <c r="I96" s="20"/>
      <c r="J96" s="20"/>
      <c r="K96" s="20"/>
      <c r="L96" s="20"/>
      <c r="O96" s="20"/>
    </row>
    <row r="97" spans="1:15" x14ac:dyDescent="0.25">
      <c r="B97" s="22"/>
      <c r="C97" s="22"/>
      <c r="D97" s="20"/>
      <c r="E97" s="20"/>
      <c r="F97" s="20"/>
      <c r="G97" s="20"/>
      <c r="H97" s="20"/>
      <c r="I97" s="20"/>
      <c r="J97" s="20"/>
      <c r="K97" s="20"/>
      <c r="L97" s="20"/>
      <c r="O97" s="20"/>
    </row>
    <row r="98" spans="1:15" x14ac:dyDescent="0.25">
      <c r="B98" s="22"/>
      <c r="C98" s="22"/>
      <c r="D98" s="20"/>
      <c r="E98" s="20"/>
      <c r="F98" s="20"/>
      <c r="G98" s="20"/>
      <c r="H98" s="20"/>
      <c r="I98" s="20"/>
      <c r="J98" s="20"/>
      <c r="K98" s="20"/>
      <c r="L98" s="20"/>
      <c r="O98" s="20"/>
    </row>
    <row r="99" spans="1:15" x14ac:dyDescent="0.25">
      <c r="B99" s="22"/>
      <c r="C99" s="22"/>
      <c r="D99" s="20"/>
      <c r="E99" s="20"/>
      <c r="F99" s="20"/>
      <c r="G99" s="20"/>
      <c r="H99" s="20"/>
      <c r="I99" s="20"/>
      <c r="J99" s="20"/>
      <c r="K99" s="20"/>
      <c r="L99" s="20"/>
      <c r="O99" s="20"/>
    </row>
    <row r="100" spans="1:15" x14ac:dyDescent="0.25">
      <c r="B100" s="22"/>
      <c r="C100" s="22"/>
      <c r="D100" s="20"/>
      <c r="E100" s="20"/>
      <c r="F100" s="20"/>
      <c r="G100" s="20"/>
      <c r="H100" s="20"/>
      <c r="I100" s="20"/>
      <c r="J100" s="20"/>
      <c r="K100" s="20"/>
      <c r="L100" s="20"/>
      <c r="O100" s="20"/>
    </row>
    <row r="101" spans="1:15" x14ac:dyDescent="0.25">
      <c r="B101" s="22"/>
      <c r="C101" s="22"/>
      <c r="D101" s="20"/>
      <c r="E101" s="20"/>
      <c r="F101" s="20"/>
      <c r="G101" s="20"/>
      <c r="H101" s="20"/>
      <c r="I101" s="20"/>
      <c r="J101" s="20"/>
      <c r="K101" s="20"/>
      <c r="L101" s="20"/>
      <c r="O101" s="20"/>
    </row>
    <row r="102" spans="1:15" x14ac:dyDescent="0.25">
      <c r="B102" s="22"/>
      <c r="C102" s="22"/>
      <c r="D102" s="20"/>
      <c r="E102" s="20"/>
      <c r="F102" s="20"/>
      <c r="G102" s="20"/>
      <c r="H102" s="20"/>
      <c r="I102" s="20"/>
      <c r="J102" s="20"/>
      <c r="K102" s="20"/>
      <c r="L102" s="20"/>
      <c r="O102" s="20"/>
    </row>
    <row r="103" spans="1:15" x14ac:dyDescent="0.25">
      <c r="B103" s="22"/>
      <c r="C103" s="22"/>
      <c r="D103" s="20"/>
      <c r="E103" s="20"/>
      <c r="F103" s="20"/>
      <c r="G103" s="20"/>
      <c r="H103" s="20"/>
      <c r="I103" s="20"/>
      <c r="J103" s="20"/>
      <c r="K103" s="20"/>
      <c r="L103" s="20"/>
      <c r="O103" s="20"/>
    </row>
    <row r="104" spans="1:15" x14ac:dyDescent="0.25">
      <c r="B104" s="22"/>
      <c r="C104" s="22"/>
      <c r="D104" s="20"/>
      <c r="E104" s="20"/>
      <c r="F104" s="20"/>
      <c r="G104" s="20"/>
      <c r="H104" s="20"/>
      <c r="I104" s="20"/>
      <c r="J104" s="20"/>
      <c r="K104" s="20"/>
      <c r="L104" s="20"/>
      <c r="O104" s="20"/>
    </row>
    <row r="105" spans="1:15" x14ac:dyDescent="0.25">
      <c r="B105" s="22"/>
      <c r="C105" s="22"/>
      <c r="D105" s="20"/>
      <c r="E105" s="20"/>
      <c r="F105" s="20"/>
      <c r="G105" s="20"/>
      <c r="H105" s="20"/>
      <c r="I105" s="20"/>
      <c r="J105" s="20"/>
      <c r="K105" s="20"/>
      <c r="L105" s="20"/>
      <c r="O105" s="20"/>
    </row>
    <row r="106" spans="1:15" x14ac:dyDescent="0.25">
      <c r="B106" s="22"/>
      <c r="C106" s="22"/>
      <c r="D106" s="20"/>
      <c r="E106" s="20"/>
      <c r="F106" s="20"/>
      <c r="G106" s="20"/>
      <c r="H106" s="20"/>
      <c r="I106" s="20"/>
      <c r="J106" s="20"/>
      <c r="K106" s="20"/>
      <c r="L106" s="20"/>
      <c r="O106" s="20"/>
    </row>
    <row r="107" spans="1:15" x14ac:dyDescent="0.25">
      <c r="B107" s="22"/>
      <c r="C107" s="22"/>
      <c r="D107" s="20"/>
      <c r="E107" s="20"/>
      <c r="F107" s="20"/>
      <c r="G107" s="20"/>
      <c r="H107" s="20"/>
      <c r="I107" s="20"/>
      <c r="J107" s="20"/>
      <c r="K107" s="20"/>
      <c r="L107" s="20"/>
      <c r="O107" s="20"/>
    </row>
    <row r="108" spans="1:15" x14ac:dyDescent="0.25">
      <c r="B108" s="22"/>
      <c r="C108" s="22"/>
      <c r="D108" s="20"/>
      <c r="E108" s="20"/>
      <c r="F108" s="20"/>
      <c r="G108" s="20"/>
      <c r="H108" s="20"/>
      <c r="I108" s="20"/>
      <c r="J108" s="20"/>
      <c r="K108" s="20"/>
      <c r="L108" s="20"/>
      <c r="O108" s="20"/>
    </row>
    <row r="109" spans="1:15" x14ac:dyDescent="0.25">
      <c r="B109" s="22"/>
      <c r="C109" s="22"/>
      <c r="D109" s="20"/>
      <c r="E109" s="20"/>
      <c r="F109" s="20"/>
      <c r="G109" s="20"/>
      <c r="H109" s="20"/>
      <c r="I109" s="20"/>
      <c r="J109" s="20"/>
      <c r="K109" s="20"/>
      <c r="L109" s="20"/>
      <c r="O109" s="20"/>
    </row>
    <row r="110" spans="1:15" x14ac:dyDescent="0.25">
      <c r="A110" s="294" t="s">
        <v>157</v>
      </c>
      <c r="B110" s="294"/>
      <c r="C110" s="294"/>
      <c r="D110" s="294"/>
      <c r="E110" s="294"/>
      <c r="F110" s="294"/>
      <c r="G110" s="294"/>
      <c r="H110" s="294"/>
      <c r="I110" s="294"/>
      <c r="J110" s="294"/>
      <c r="K110" s="294"/>
      <c r="L110" s="294"/>
      <c r="M110" s="294"/>
      <c r="O110" s="20"/>
    </row>
    <row r="111" spans="1:15" x14ac:dyDescent="0.25">
      <c r="A111" s="294" t="s">
        <v>158</v>
      </c>
      <c r="B111" s="294"/>
      <c r="C111" s="294"/>
      <c r="D111" s="294"/>
      <c r="E111" s="294"/>
      <c r="F111" s="294"/>
      <c r="G111" s="294"/>
      <c r="H111" s="294"/>
      <c r="I111" s="294"/>
      <c r="J111" s="294"/>
      <c r="K111" s="294"/>
      <c r="L111" s="294"/>
      <c r="M111" s="294"/>
      <c r="O111" s="20"/>
    </row>
    <row r="112" spans="1:15" x14ac:dyDescent="0.25">
      <c r="A112" s="298" t="s">
        <v>159</v>
      </c>
      <c r="B112" s="298"/>
      <c r="C112" s="298"/>
      <c r="D112" s="298"/>
      <c r="E112" s="298"/>
      <c r="F112" s="298"/>
      <c r="G112" s="298"/>
      <c r="H112" s="298"/>
      <c r="I112" s="298"/>
      <c r="J112" s="298"/>
      <c r="K112" s="298"/>
      <c r="L112" s="298"/>
      <c r="M112" s="298"/>
      <c r="O112" s="20"/>
    </row>
    <row r="113" spans="1:15" x14ac:dyDescent="0.25">
      <c r="A113" s="294" t="s">
        <v>160</v>
      </c>
      <c r="B113" s="294"/>
      <c r="C113" s="294"/>
      <c r="D113" s="294"/>
      <c r="E113" s="294"/>
      <c r="F113" s="294"/>
      <c r="G113" s="294"/>
      <c r="H113" s="294"/>
      <c r="I113" s="294"/>
      <c r="J113" s="294"/>
      <c r="K113" s="294"/>
      <c r="L113" s="294"/>
      <c r="M113" s="294"/>
      <c r="O113" s="20"/>
    </row>
    <row r="114" spans="1:15" x14ac:dyDescent="0.25">
      <c r="A114" s="298" t="s">
        <v>161</v>
      </c>
      <c r="B114" s="298"/>
      <c r="C114" s="298"/>
      <c r="D114" s="298"/>
      <c r="E114" s="298"/>
      <c r="F114" s="298"/>
      <c r="G114" s="298"/>
      <c r="H114" s="298"/>
      <c r="I114" s="298"/>
      <c r="J114" s="298"/>
      <c r="K114" s="298"/>
      <c r="L114" s="298"/>
      <c r="M114" s="298"/>
      <c r="O114" s="20"/>
    </row>
    <row r="115" spans="1:15" x14ac:dyDescent="0.25">
      <c r="A115" s="294" t="s">
        <v>162</v>
      </c>
      <c r="B115" s="294"/>
      <c r="C115" s="294"/>
      <c r="D115" s="294"/>
      <c r="E115" s="294"/>
      <c r="F115" s="294"/>
      <c r="G115" s="294"/>
      <c r="H115" s="294"/>
      <c r="I115" s="294"/>
      <c r="J115" s="294"/>
      <c r="K115" s="294"/>
      <c r="L115" s="294"/>
      <c r="M115" s="294"/>
      <c r="O115" s="20"/>
    </row>
    <row r="116" spans="1:15" x14ac:dyDescent="0.25">
      <c r="A116" s="294" t="s">
        <v>163</v>
      </c>
      <c r="B116" s="294"/>
      <c r="C116" s="294"/>
      <c r="D116" s="294"/>
      <c r="E116" s="294"/>
      <c r="F116" s="294"/>
      <c r="G116" s="294"/>
      <c r="H116" s="294"/>
      <c r="I116" s="294"/>
      <c r="J116" s="294"/>
      <c r="K116" s="294"/>
      <c r="L116" s="294"/>
      <c r="M116" s="294"/>
      <c r="O116" s="20"/>
    </row>
    <row r="117" spans="1:15" x14ac:dyDescent="0.25">
      <c r="A117" s="298" t="s">
        <v>164</v>
      </c>
      <c r="B117" s="298"/>
      <c r="C117" s="298"/>
      <c r="D117" s="298"/>
      <c r="E117" s="298"/>
      <c r="F117" s="298"/>
      <c r="G117" s="298"/>
      <c r="H117" s="298"/>
      <c r="I117" s="298"/>
      <c r="J117" s="298"/>
      <c r="K117" s="298"/>
      <c r="L117" s="298"/>
      <c r="M117" s="298"/>
      <c r="O117" s="20"/>
    </row>
    <row r="118" spans="1:15" x14ac:dyDescent="0.25">
      <c r="A118" s="294" t="s">
        <v>165</v>
      </c>
      <c r="B118" s="294"/>
      <c r="C118" s="294"/>
      <c r="D118" s="294"/>
      <c r="E118" s="294"/>
      <c r="F118" s="294"/>
      <c r="G118" s="294"/>
      <c r="H118" s="294"/>
      <c r="I118" s="294"/>
      <c r="J118" s="294"/>
      <c r="K118" s="294"/>
      <c r="L118" s="294"/>
      <c r="M118" s="294"/>
      <c r="O118" s="20"/>
    </row>
    <row r="119" spans="1:15" x14ac:dyDescent="0.25">
      <c r="A119" s="294" t="s">
        <v>166</v>
      </c>
      <c r="B119" s="294"/>
      <c r="C119" s="294"/>
      <c r="D119" s="294"/>
      <c r="E119" s="294"/>
      <c r="F119" s="294"/>
      <c r="G119" s="294"/>
      <c r="H119" s="294"/>
      <c r="I119" s="294"/>
      <c r="J119" s="294"/>
      <c r="K119" s="294"/>
      <c r="L119" s="294"/>
      <c r="M119" s="294"/>
      <c r="O119" s="20"/>
    </row>
    <row r="120" spans="1:15" x14ac:dyDescent="0.25">
      <c r="A120" s="294" t="s">
        <v>167</v>
      </c>
      <c r="B120" s="294"/>
      <c r="C120" s="294"/>
      <c r="D120" s="294"/>
      <c r="E120" s="294"/>
      <c r="F120" s="294"/>
      <c r="G120" s="294"/>
      <c r="H120" s="294"/>
      <c r="I120" s="294"/>
      <c r="J120" s="294"/>
      <c r="K120" s="294"/>
      <c r="L120" s="294"/>
      <c r="M120" s="294"/>
      <c r="O120" s="20"/>
    </row>
    <row r="121" spans="1:15" x14ac:dyDescent="0.25">
      <c r="A121" s="294" t="s">
        <v>168</v>
      </c>
      <c r="B121" s="294"/>
      <c r="C121" s="294"/>
      <c r="D121" s="294"/>
      <c r="E121" s="294"/>
      <c r="F121" s="294"/>
      <c r="G121" s="294"/>
      <c r="H121" s="294"/>
      <c r="I121" s="294"/>
      <c r="J121" s="294"/>
      <c r="K121" s="294"/>
      <c r="L121" s="294"/>
      <c r="M121" s="294"/>
      <c r="O121" s="20"/>
    </row>
    <row r="122" spans="1:15" x14ac:dyDescent="0.25">
      <c r="A122" s="294" t="s">
        <v>169</v>
      </c>
      <c r="B122" s="294"/>
      <c r="C122" s="294"/>
      <c r="D122" s="294"/>
      <c r="E122" s="294"/>
      <c r="F122" s="294"/>
      <c r="G122" s="294"/>
      <c r="H122" s="294"/>
      <c r="I122" s="294"/>
      <c r="J122" s="294"/>
      <c r="K122" s="294"/>
      <c r="L122" s="294"/>
      <c r="M122" s="294"/>
      <c r="O122" s="20"/>
    </row>
    <row r="123" spans="1:15" x14ac:dyDescent="0.25">
      <c r="A123" s="84"/>
      <c r="B123" s="22"/>
      <c r="C123" s="22"/>
      <c r="D123" s="84"/>
      <c r="E123" s="84"/>
      <c r="F123" s="84"/>
      <c r="G123" s="84"/>
      <c r="H123" s="84"/>
      <c r="I123" s="84"/>
      <c r="J123" s="84"/>
      <c r="K123" s="84"/>
      <c r="L123" s="84"/>
    </row>
    <row r="127" spans="1:15" x14ac:dyDescent="0.25">
      <c r="O127" s="20"/>
    </row>
    <row r="128" spans="1:15" x14ac:dyDescent="0.25">
      <c r="I128" s="23"/>
      <c r="L128" s="23"/>
    </row>
  </sheetData>
  <mergeCells count="35">
    <mergeCell ref="W39:Y39"/>
    <mergeCell ref="A2:N2"/>
    <mergeCell ref="A3:N3"/>
    <mergeCell ref="A4:N4"/>
    <mergeCell ref="A6:A9"/>
    <mergeCell ref="B6:B9"/>
    <mergeCell ref="C6:C9"/>
    <mergeCell ref="D6:N6"/>
    <mergeCell ref="D7:F7"/>
    <mergeCell ref="G7:I7"/>
    <mergeCell ref="J7:L7"/>
    <mergeCell ref="S2:U2"/>
    <mergeCell ref="Q39:V39"/>
    <mergeCell ref="A122:M122"/>
    <mergeCell ref="P2:R2"/>
    <mergeCell ref="A112:M112"/>
    <mergeCell ref="A113:M113"/>
    <mergeCell ref="A114:M114"/>
    <mergeCell ref="A115:M115"/>
    <mergeCell ref="A116:M116"/>
    <mergeCell ref="A117:M117"/>
    <mergeCell ref="A67:A68"/>
    <mergeCell ref="B67:B68"/>
    <mergeCell ref="A82:C82"/>
    <mergeCell ref="A84:E84"/>
    <mergeCell ref="A110:M110"/>
    <mergeCell ref="A111:M111"/>
    <mergeCell ref="M7:N8"/>
    <mergeCell ref="D8:F8"/>
    <mergeCell ref="A118:M118"/>
    <mergeCell ref="A119:M119"/>
    <mergeCell ref="A120:M120"/>
    <mergeCell ref="A121:M121"/>
    <mergeCell ref="G8:I8"/>
    <mergeCell ref="J8:L8"/>
  </mergeCells>
  <hyperlinks>
    <hyperlink ref="A112" location="P213" display="P213"/>
    <hyperlink ref="A114" location="P510" display="P510"/>
    <hyperlink ref="A117" location="P980" display="P980"/>
  </hyperlinks>
  <pageMargins left="0.19685039370078741" right="0.19685039370078741" top="0.19685039370078741" bottom="0.39370078740157483" header="0" footer="0.19685039370078741"/>
  <pageSetup paperSize="9" scale="53" fitToHeight="0" orientation="landscape" horizontalDpi="4294967294" verticalDpi="4294967294" r:id="rId1"/>
  <headerFooter>
    <oddFooter>Страница  &amp;P из &amp;N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W56"/>
  <sheetViews>
    <sheetView view="pageBreakPreview" topLeftCell="A22" zoomScale="55" zoomScaleNormal="100" zoomScaleSheetLayoutView="55" workbookViewId="0">
      <selection activeCell="G39" sqref="G39"/>
    </sheetView>
  </sheetViews>
  <sheetFormatPr defaultColWidth="9.109375" defaultRowHeight="13.8" x14ac:dyDescent="0.25"/>
  <cols>
    <col min="1" max="1" width="14" style="4" customWidth="1"/>
    <col min="2" max="2" width="63.6640625" style="5" customWidth="1"/>
    <col min="3" max="3" width="11.33203125" style="5" bestFit="1" customWidth="1"/>
    <col min="4" max="4" width="16.33203125" style="5" customWidth="1"/>
    <col min="5" max="6" width="17.6640625" style="5" customWidth="1"/>
    <col min="7" max="7" width="19.44140625" style="5" customWidth="1"/>
    <col min="8" max="9" width="17.5546875" style="5" customWidth="1"/>
    <col min="10" max="10" width="18.44140625" style="5" customWidth="1"/>
    <col min="11" max="13" width="4.6640625" style="5" customWidth="1"/>
    <col min="14" max="14" width="85.88671875" style="5" customWidth="1"/>
    <col min="15" max="17" width="19.33203125" style="5" customWidth="1"/>
    <col min="18" max="18" width="14.88671875" style="5" customWidth="1"/>
    <col min="19" max="21" width="18.33203125" style="5" customWidth="1"/>
    <col min="22" max="16384" width="9.109375" style="5"/>
  </cols>
  <sheetData>
    <row r="1" spans="1:23" ht="16.8" x14ac:dyDescent="0.25">
      <c r="B1" s="85"/>
      <c r="C1" s="85"/>
      <c r="D1" s="85"/>
      <c r="E1" s="85"/>
      <c r="F1" s="85"/>
      <c r="G1" s="85"/>
      <c r="H1" s="337" t="s">
        <v>170</v>
      </c>
      <c r="I1" s="337"/>
      <c r="J1" s="337"/>
    </row>
    <row r="2" spans="1:23" ht="36" customHeight="1" x14ac:dyDescent="0.6">
      <c r="A2" s="338" t="s">
        <v>277</v>
      </c>
      <c r="B2" s="338"/>
      <c r="C2" s="338"/>
      <c r="D2" s="338"/>
      <c r="E2" s="338"/>
      <c r="F2" s="338"/>
      <c r="G2" s="338"/>
      <c r="H2" s="338"/>
      <c r="I2" s="338"/>
      <c r="J2" s="338"/>
      <c r="N2" s="339" t="s">
        <v>171</v>
      </c>
      <c r="O2" s="340"/>
      <c r="P2" s="340"/>
      <c r="Q2" s="340"/>
      <c r="R2" s="340"/>
      <c r="S2" s="340"/>
      <c r="T2" s="340"/>
    </row>
    <row r="3" spans="1:23" ht="21" customHeight="1" x14ac:dyDescent="0.3">
      <c r="A3" s="341" t="str">
        <f>'Титул ПФХД'!A22</f>
        <v>Муниципальное автономное общеобразовательное учреждение "Гимназия № 4"</v>
      </c>
      <c r="B3" s="341"/>
      <c r="C3" s="341"/>
      <c r="D3" s="341"/>
      <c r="E3" s="341"/>
      <c r="F3" s="341"/>
      <c r="G3" s="341"/>
      <c r="H3" s="341"/>
      <c r="I3" s="341"/>
      <c r="J3" s="341"/>
      <c r="N3" s="86"/>
      <c r="O3" s="86"/>
      <c r="P3" s="86"/>
      <c r="Q3" s="86"/>
      <c r="R3" s="86"/>
      <c r="S3" s="86"/>
      <c r="T3" s="86"/>
    </row>
    <row r="4" spans="1:23" ht="13.95" customHeight="1" x14ac:dyDescent="0.25">
      <c r="A4" s="323" t="s">
        <v>172</v>
      </c>
      <c r="B4" s="323" t="s">
        <v>1</v>
      </c>
      <c r="C4" s="323" t="s">
        <v>173</v>
      </c>
      <c r="D4" s="323" t="s">
        <v>174</v>
      </c>
      <c r="E4" s="301" t="s">
        <v>175</v>
      </c>
      <c r="F4" s="301" t="s">
        <v>176</v>
      </c>
      <c r="G4" s="323" t="s">
        <v>11</v>
      </c>
      <c r="H4" s="323"/>
      <c r="I4" s="323"/>
      <c r="J4" s="323"/>
      <c r="N4" s="86"/>
      <c r="O4" s="86"/>
      <c r="P4" s="86"/>
      <c r="Q4" s="86"/>
      <c r="R4" s="86"/>
      <c r="S4" s="86"/>
      <c r="T4" s="86"/>
    </row>
    <row r="5" spans="1:23" x14ac:dyDescent="0.25">
      <c r="A5" s="323"/>
      <c r="B5" s="323"/>
      <c r="C5" s="323"/>
      <c r="D5" s="323"/>
      <c r="E5" s="302"/>
      <c r="F5" s="302"/>
      <c r="G5" s="8" t="s">
        <v>34</v>
      </c>
      <c r="H5" s="8" t="s">
        <v>35</v>
      </c>
      <c r="I5" s="8" t="s">
        <v>177</v>
      </c>
      <c r="J5" s="323" t="s">
        <v>37</v>
      </c>
      <c r="N5" s="87"/>
      <c r="O5" s="342" t="s">
        <v>178</v>
      </c>
      <c r="P5" s="342"/>
      <c r="Q5" s="342"/>
      <c r="R5" s="342"/>
      <c r="S5" s="88"/>
      <c r="T5" s="88"/>
    </row>
    <row r="6" spans="1:23" ht="47.4" customHeight="1" x14ac:dyDescent="0.25">
      <c r="A6" s="323"/>
      <c r="B6" s="323"/>
      <c r="C6" s="323"/>
      <c r="D6" s="323"/>
      <c r="E6" s="308"/>
      <c r="F6" s="308"/>
      <c r="G6" s="8" t="s">
        <v>179</v>
      </c>
      <c r="H6" s="8" t="s">
        <v>180</v>
      </c>
      <c r="I6" s="8" t="s">
        <v>181</v>
      </c>
      <c r="J6" s="323"/>
      <c r="N6" s="89"/>
      <c r="O6" s="6" t="s">
        <v>234</v>
      </c>
      <c r="P6" s="6" t="s">
        <v>235</v>
      </c>
      <c r="Q6" s="6" t="s">
        <v>236</v>
      </c>
      <c r="R6" s="6" t="s">
        <v>37</v>
      </c>
      <c r="S6" s="90"/>
      <c r="T6" s="90"/>
    </row>
    <row r="7" spans="1:23" s="87" customFormat="1" ht="15.6" customHeight="1" x14ac:dyDescent="0.25">
      <c r="A7" s="91">
        <v>1</v>
      </c>
      <c r="B7" s="91">
        <v>2</v>
      </c>
      <c r="C7" s="91">
        <v>3</v>
      </c>
      <c r="D7" s="91">
        <v>4</v>
      </c>
      <c r="E7" s="92" t="s">
        <v>7</v>
      </c>
      <c r="F7" s="92" t="s">
        <v>243</v>
      </c>
      <c r="G7" s="91">
        <v>5</v>
      </c>
      <c r="H7" s="91">
        <v>6</v>
      </c>
      <c r="I7" s="91">
        <v>7</v>
      </c>
      <c r="J7" s="91">
        <v>8</v>
      </c>
      <c r="N7" s="89"/>
      <c r="O7" s="343" t="s">
        <v>182</v>
      </c>
      <c r="P7" s="344"/>
      <c r="Q7" s="344"/>
      <c r="R7" s="345"/>
      <c r="S7" s="93"/>
      <c r="T7" s="93"/>
    </row>
    <row r="8" spans="1:23" s="86" customFormat="1" ht="20.399999999999999" customHeight="1" x14ac:dyDescent="0.3">
      <c r="A8" s="94">
        <v>1</v>
      </c>
      <c r="B8" s="95" t="s">
        <v>183</v>
      </c>
      <c r="C8" s="96">
        <v>26000</v>
      </c>
      <c r="D8" s="96" t="s">
        <v>8</v>
      </c>
      <c r="E8" s="96"/>
      <c r="F8" s="96"/>
      <c r="G8" s="97">
        <f>G12+G18+G17+G19</f>
        <v>45716758.879999995</v>
      </c>
      <c r="H8" s="97">
        <f>H12+H18+H17+H19</f>
        <v>28455418.75</v>
      </c>
      <c r="I8" s="97">
        <f>I12+I18+I17+I19</f>
        <v>23600231.09</v>
      </c>
      <c r="J8" s="97">
        <f>SUM(J9:J19)</f>
        <v>0</v>
      </c>
      <c r="N8" s="89"/>
      <c r="O8" s="98">
        <f>ПФХД!D64+ПФХД!E64+ПФХД!F64</f>
        <v>45716758.880000003</v>
      </c>
      <c r="P8" s="98">
        <f>ПФХД!G64+ПФХД!H64+ПФХД!I64</f>
        <v>28455418.75</v>
      </c>
      <c r="Q8" s="98">
        <f>ПФХД!J64+ПФХД!K64+ПФХД!L64</f>
        <v>23600231.09</v>
      </c>
      <c r="R8" s="99">
        <f>ПФХД!M64+ПФХД!N64</f>
        <v>0</v>
      </c>
      <c r="S8" s="100"/>
      <c r="T8" s="100"/>
    </row>
    <row r="9" spans="1:23" s="87" customFormat="1" ht="19.2" customHeight="1" thickBot="1" x14ac:dyDescent="0.3">
      <c r="A9" s="346" t="s">
        <v>3</v>
      </c>
      <c r="B9" s="101" t="s">
        <v>68</v>
      </c>
      <c r="C9" s="347">
        <v>26100</v>
      </c>
      <c r="D9" s="347">
        <v>2021</v>
      </c>
      <c r="E9" s="348"/>
      <c r="F9" s="348"/>
      <c r="G9" s="350" t="s">
        <v>8</v>
      </c>
      <c r="H9" s="350" t="s">
        <v>8</v>
      </c>
      <c r="I9" s="350" t="s">
        <v>8</v>
      </c>
      <c r="J9" s="350" t="s">
        <v>8</v>
      </c>
      <c r="N9" s="352" t="s">
        <v>184</v>
      </c>
      <c r="O9" s="352"/>
      <c r="P9" s="352"/>
      <c r="Q9" s="352"/>
      <c r="R9" s="352"/>
      <c r="S9" s="102"/>
      <c r="T9" s="102"/>
    </row>
    <row r="10" spans="1:23" s="103" customFormat="1" ht="105" customHeight="1" x14ac:dyDescent="0.25">
      <c r="A10" s="346"/>
      <c r="B10" s="101" t="s">
        <v>185</v>
      </c>
      <c r="C10" s="347"/>
      <c r="D10" s="347"/>
      <c r="E10" s="349"/>
      <c r="F10" s="349"/>
      <c r="G10" s="351"/>
      <c r="H10" s="351"/>
      <c r="I10" s="351"/>
      <c r="J10" s="351"/>
      <c r="N10" s="104" t="s">
        <v>238</v>
      </c>
      <c r="O10" s="105">
        <v>3252104.95</v>
      </c>
      <c r="P10" s="105"/>
      <c r="Q10" s="106"/>
      <c r="R10" s="107"/>
      <c r="S10" s="108"/>
      <c r="T10" s="108"/>
    </row>
    <row r="11" spans="1:23" s="103" customFormat="1" ht="46.95" customHeight="1" thickBot="1" x14ac:dyDescent="0.3">
      <c r="A11" s="180" t="s">
        <v>4</v>
      </c>
      <c r="B11" s="101" t="s">
        <v>186</v>
      </c>
      <c r="C11" s="181">
        <v>26200</v>
      </c>
      <c r="D11" s="181">
        <v>2022</v>
      </c>
      <c r="E11" s="181"/>
      <c r="F11" s="181"/>
      <c r="G11" s="181" t="s">
        <v>8</v>
      </c>
      <c r="H11" s="181" t="s">
        <v>8</v>
      </c>
      <c r="I11" s="181" t="s">
        <v>8</v>
      </c>
      <c r="J11" s="181" t="s">
        <v>8</v>
      </c>
      <c r="N11" s="109" t="s">
        <v>239</v>
      </c>
      <c r="O11" s="110">
        <v>6072198.25</v>
      </c>
      <c r="P11" s="111"/>
      <c r="Q11" s="111"/>
      <c r="R11" s="112"/>
      <c r="S11" s="113">
        <v>2022</v>
      </c>
      <c r="T11" s="113">
        <v>2023</v>
      </c>
      <c r="U11" s="113">
        <v>2024</v>
      </c>
    </row>
    <row r="12" spans="1:23" s="103" customFormat="1" ht="48" customHeight="1" thickBot="1" x14ac:dyDescent="0.3">
      <c r="A12" s="180" t="s">
        <v>5</v>
      </c>
      <c r="B12" s="101" t="s">
        <v>187</v>
      </c>
      <c r="C12" s="181">
        <v>26300</v>
      </c>
      <c r="D12" s="301">
        <v>2021</v>
      </c>
      <c r="E12" s="181"/>
      <c r="F12" s="181"/>
      <c r="G12" s="204">
        <f>O10+O11+O12</f>
        <v>9324303.1999999993</v>
      </c>
      <c r="H12" s="204">
        <f>P10+P11+P12</f>
        <v>0</v>
      </c>
      <c r="I12" s="204">
        <f>Q10+Q11+Q12</f>
        <v>0</v>
      </c>
      <c r="J12" s="204">
        <f>R10+R11+R12</f>
        <v>0</v>
      </c>
      <c r="N12" s="115" t="s">
        <v>240</v>
      </c>
      <c r="O12" s="116"/>
      <c r="P12" s="117"/>
      <c r="Q12" s="117"/>
      <c r="R12" s="118"/>
      <c r="S12" s="119" t="s">
        <v>188</v>
      </c>
      <c r="T12" s="120" t="s">
        <v>189</v>
      </c>
      <c r="U12" s="120" t="s">
        <v>237</v>
      </c>
      <c r="V12" s="121"/>
      <c r="W12" s="121"/>
    </row>
    <row r="13" spans="1:23" s="86" customFormat="1" ht="31.8" x14ac:dyDescent="0.3">
      <c r="A13" s="122" t="s">
        <v>190</v>
      </c>
      <c r="B13" s="9" t="s">
        <v>191</v>
      </c>
      <c r="C13" s="179">
        <v>26310</v>
      </c>
      <c r="D13" s="302"/>
      <c r="E13" s="178"/>
      <c r="F13" s="178"/>
      <c r="G13" s="64"/>
      <c r="H13" s="64"/>
      <c r="I13" s="64"/>
      <c r="J13" s="123"/>
      <c r="K13" s="124"/>
      <c r="L13" s="125"/>
      <c r="N13" s="126" t="s">
        <v>192</v>
      </c>
      <c r="O13" s="189">
        <f>28183500-O10+97492.18+2221800+22000</f>
        <v>27272687.23</v>
      </c>
      <c r="P13" s="189">
        <f>16712600-P10</f>
        <v>16712600</v>
      </c>
      <c r="Q13" s="189">
        <f>11759000-Q10</f>
        <v>11759000</v>
      </c>
      <c r="R13" s="127"/>
      <c r="S13" s="128">
        <f>(ПФХД!D64)-'Закупка ТРУ'!O10-'Закупка ТРУ'!O13</f>
        <v>0</v>
      </c>
      <c r="T13" s="129">
        <f>(ПФХД!G64)-'Закупка ТРУ'!P10-'Закупка ТРУ'!P13</f>
        <v>0</v>
      </c>
      <c r="U13" s="129">
        <f>(ПФХД!J64)-'Закупка ТРУ'!Q10-'Закупка ТРУ'!Q13</f>
        <v>0</v>
      </c>
      <c r="V13" s="130"/>
      <c r="W13" s="125"/>
    </row>
    <row r="14" spans="1:23" s="86" customFormat="1" ht="28.2" customHeight="1" x14ac:dyDescent="0.3">
      <c r="A14" s="122"/>
      <c r="B14" s="9" t="s">
        <v>199</v>
      </c>
      <c r="C14" s="179">
        <v>26320</v>
      </c>
      <c r="D14" s="302"/>
      <c r="E14" s="178"/>
      <c r="F14" s="178"/>
      <c r="G14" s="10">
        <f>G12</f>
        <v>9324303.1999999993</v>
      </c>
      <c r="H14" s="10">
        <f>H12</f>
        <v>0</v>
      </c>
      <c r="I14" s="10">
        <f>I12</f>
        <v>0</v>
      </c>
      <c r="J14" s="123"/>
      <c r="K14" s="124"/>
      <c r="L14" s="125"/>
      <c r="N14" s="131" t="s">
        <v>195</v>
      </c>
      <c r="O14" s="132">
        <f>10687209.02-O11+1056367.25+347700</f>
        <v>6019078.0199999996</v>
      </c>
      <c r="P14" s="132">
        <f>10539218.7514607-P11</f>
        <v>10539218.751460699</v>
      </c>
      <c r="Q14" s="132">
        <f>7360900.90131038-Q11+3276730.19</f>
        <v>10637631.09131038</v>
      </c>
      <c r="R14" s="133"/>
      <c r="S14" s="134">
        <f>(ПФХД!E64)-'Закупка ТРУ'!O11-'Закупка ТРУ'!O14</f>
        <v>0</v>
      </c>
      <c r="T14" s="129">
        <f>(ПФХД!H64)-'Закупка ТРУ'!P11-'Закупка ТРУ'!P14</f>
        <v>-1.4606993645429611E-3</v>
      </c>
      <c r="U14" s="129">
        <f>(ПФХД!K64)-'Закупка ТРУ'!Q11-'Закупка ТРУ'!Q14</f>
        <v>-1.3103801757097244E-3</v>
      </c>
      <c r="V14" s="130"/>
      <c r="W14" s="125"/>
    </row>
    <row r="15" spans="1:23" s="86" customFormat="1" ht="21.6" customHeight="1" x14ac:dyDescent="0.3">
      <c r="A15" s="122"/>
      <c r="B15" s="9" t="s">
        <v>193</v>
      </c>
      <c r="C15" s="194" t="s">
        <v>194</v>
      </c>
      <c r="D15" s="302"/>
      <c r="E15" s="193"/>
      <c r="F15" s="193"/>
      <c r="G15" s="10"/>
      <c r="H15" s="10"/>
      <c r="I15" s="10"/>
      <c r="J15" s="123"/>
      <c r="K15" s="124"/>
      <c r="L15" s="125"/>
      <c r="N15" s="360" t="s">
        <v>200</v>
      </c>
      <c r="O15" s="191" t="s">
        <v>0</v>
      </c>
      <c r="P15" s="191" t="s">
        <v>0</v>
      </c>
      <c r="Q15" s="191" t="s">
        <v>0</v>
      </c>
      <c r="R15" s="176"/>
      <c r="S15" s="135"/>
      <c r="T15" s="135"/>
      <c r="U15" s="135"/>
      <c r="V15" s="130"/>
      <c r="W15" s="125"/>
    </row>
    <row r="16" spans="1:23" s="86" customFormat="1" ht="19.2" customHeight="1" thickBot="1" x14ac:dyDescent="0.35">
      <c r="A16" s="122" t="s">
        <v>198</v>
      </c>
      <c r="B16" s="9" t="s">
        <v>196</v>
      </c>
      <c r="C16" s="194" t="s">
        <v>197</v>
      </c>
      <c r="D16" s="308"/>
      <c r="E16" s="193"/>
      <c r="F16" s="193"/>
      <c r="G16" s="10"/>
      <c r="H16" s="10"/>
      <c r="I16" s="10"/>
      <c r="J16" s="123"/>
      <c r="K16" s="124"/>
      <c r="L16" s="125"/>
      <c r="N16" s="361"/>
      <c r="O16" s="190">
        <f>1863600-O12+1237090.43</f>
        <v>3100690.4299999997</v>
      </c>
      <c r="P16" s="190">
        <f>1203600-P12</f>
        <v>1203600</v>
      </c>
      <c r="Q16" s="190">
        <f>1203600-Q12</f>
        <v>1203600</v>
      </c>
      <c r="R16" s="176"/>
      <c r="S16" s="177">
        <f>(ПФХД!F64)-'Закупка ТРУ'!O12-'Закупка ТРУ'!O16</f>
        <v>0</v>
      </c>
      <c r="T16" s="177">
        <f>(ПФХД!I64)-'Закупка ТРУ'!P12-'Закупка ТРУ'!P16</f>
        <v>0</v>
      </c>
      <c r="U16" s="177">
        <f>(ПФХД!L64)-'Закупка ТРУ'!Q12-'Закупка ТРУ'!Q16</f>
        <v>0</v>
      </c>
      <c r="V16" s="130"/>
      <c r="W16" s="125"/>
    </row>
    <row r="17" spans="1:23" s="86" customFormat="1" ht="16.2" customHeight="1" thickBot="1" x14ac:dyDescent="0.3">
      <c r="A17" s="353" t="s">
        <v>6</v>
      </c>
      <c r="B17" s="356" t="s">
        <v>201</v>
      </c>
      <c r="C17" s="348">
        <v>26400</v>
      </c>
      <c r="D17" s="181">
        <v>2022</v>
      </c>
      <c r="E17" s="181"/>
      <c r="F17" s="181"/>
      <c r="G17" s="188">
        <f>G20+G25+G34+G31</f>
        <v>36392455.68</v>
      </c>
      <c r="H17" s="188"/>
      <c r="I17" s="188"/>
      <c r="J17" s="188">
        <f>J20+J25+J34+J31</f>
        <v>0</v>
      </c>
      <c r="N17" s="136"/>
      <c r="O17" s="137">
        <f>O8-O10-O11-O12-O13-O14-O16</f>
        <v>0</v>
      </c>
      <c r="P17" s="137">
        <f>P8-P10-P11-P12-P13-P14-P16</f>
        <v>-1.4606993645429611E-3</v>
      </c>
      <c r="Q17" s="137">
        <f>Q8-Q10-Q11-Q12-Q13-Q14-Q16</f>
        <v>-1.3103801757097244E-3</v>
      </c>
      <c r="R17" s="137">
        <f>R8-R10-R11-R12-R13-R14-R16</f>
        <v>0</v>
      </c>
      <c r="S17" s="138"/>
      <c r="T17" s="139"/>
      <c r="U17" s="87"/>
      <c r="V17" s="125"/>
      <c r="W17" s="125"/>
    </row>
    <row r="18" spans="1:23" s="86" customFormat="1" ht="17.399999999999999" customHeight="1" x14ac:dyDescent="0.25">
      <c r="A18" s="354"/>
      <c r="B18" s="357"/>
      <c r="C18" s="359"/>
      <c r="D18" s="181">
        <v>2023</v>
      </c>
      <c r="E18" s="181"/>
      <c r="F18" s="181"/>
      <c r="G18" s="188"/>
      <c r="H18" s="188">
        <f>P8-H17-H13</f>
        <v>28455418.75</v>
      </c>
      <c r="I18" s="188"/>
      <c r="J18" s="188"/>
      <c r="N18" s="87"/>
      <c r="O18" s="140"/>
      <c r="P18" s="87"/>
      <c r="Q18" s="87"/>
      <c r="R18" s="87"/>
      <c r="S18" s="89"/>
      <c r="T18" s="87"/>
      <c r="U18" s="87"/>
    </row>
    <row r="19" spans="1:23" s="86" customFormat="1" ht="16.95" customHeight="1" x14ac:dyDescent="0.25">
      <c r="A19" s="355"/>
      <c r="B19" s="358"/>
      <c r="C19" s="349"/>
      <c r="D19" s="181">
        <v>2024</v>
      </c>
      <c r="E19" s="181"/>
      <c r="F19" s="181"/>
      <c r="G19" s="188"/>
      <c r="H19" s="188"/>
      <c r="I19" s="188">
        <f>Q8-I17-I13-I18</f>
        <v>23600231.09</v>
      </c>
      <c r="J19" s="188"/>
      <c r="N19" s="87"/>
      <c r="O19" s="87"/>
      <c r="P19" s="87"/>
      <c r="Q19" s="87"/>
      <c r="R19" s="87"/>
      <c r="S19" s="89"/>
      <c r="T19" s="87"/>
      <c r="U19" s="87"/>
    </row>
    <row r="20" spans="1:23" s="87" customFormat="1" ht="22.2" customHeight="1" x14ac:dyDescent="0.25">
      <c r="A20" s="330" t="s">
        <v>9</v>
      </c>
      <c r="B20" s="47" t="s">
        <v>68</v>
      </c>
      <c r="C20" s="332">
        <v>26410</v>
      </c>
      <c r="D20" s="332" t="s">
        <v>8</v>
      </c>
      <c r="E20" s="333"/>
      <c r="F20" s="333"/>
      <c r="G20" s="335">
        <f>G22+G24</f>
        <v>27272687.23</v>
      </c>
      <c r="H20" s="326">
        <f>H22+H24</f>
        <v>16712600</v>
      </c>
      <c r="I20" s="326">
        <f>I22+I24</f>
        <v>11759000</v>
      </c>
      <c r="J20" s="326">
        <f>J22+J24</f>
        <v>0</v>
      </c>
      <c r="N20" s="5"/>
      <c r="O20" s="141">
        <f>G8-O8</f>
        <v>0</v>
      </c>
      <c r="P20" s="141">
        <f>H8-P8</f>
        <v>0</v>
      </c>
      <c r="Q20" s="141">
        <f>I8-Q8</f>
        <v>0</v>
      </c>
      <c r="R20" s="140"/>
      <c r="S20" s="140"/>
      <c r="T20" s="140"/>
    </row>
    <row r="21" spans="1:23" s="87" customFormat="1" ht="27.6" x14ac:dyDescent="0.25">
      <c r="A21" s="331"/>
      <c r="B21" s="47" t="s">
        <v>202</v>
      </c>
      <c r="C21" s="332"/>
      <c r="D21" s="332"/>
      <c r="E21" s="334"/>
      <c r="F21" s="334"/>
      <c r="G21" s="336"/>
      <c r="H21" s="326"/>
      <c r="I21" s="326"/>
      <c r="J21" s="326"/>
      <c r="N21" s="327"/>
      <c r="O21" s="327"/>
      <c r="P21" s="327"/>
      <c r="Q21" s="327"/>
      <c r="R21" s="327"/>
      <c r="S21" s="327"/>
    </row>
    <row r="22" spans="1:23" s="87" customFormat="1" ht="15" customHeight="1" x14ac:dyDescent="0.25">
      <c r="A22" s="322" t="s">
        <v>203</v>
      </c>
      <c r="B22" s="7" t="s">
        <v>68</v>
      </c>
      <c r="C22" s="323">
        <v>26411</v>
      </c>
      <c r="D22" s="323" t="s">
        <v>8</v>
      </c>
      <c r="E22" s="319"/>
      <c r="F22" s="319"/>
      <c r="G22" s="328"/>
      <c r="H22" s="312"/>
      <c r="I22" s="312"/>
      <c r="J22" s="312">
        <f>R13</f>
        <v>0</v>
      </c>
      <c r="U22" s="324"/>
    </row>
    <row r="23" spans="1:23" s="87" customFormat="1" ht="16.95" customHeight="1" x14ac:dyDescent="0.25">
      <c r="A23" s="322"/>
      <c r="B23" s="142" t="s">
        <v>204</v>
      </c>
      <c r="C23" s="323"/>
      <c r="D23" s="323"/>
      <c r="E23" s="321"/>
      <c r="F23" s="321"/>
      <c r="G23" s="329"/>
      <c r="H23" s="312"/>
      <c r="I23" s="312"/>
      <c r="J23" s="312"/>
      <c r="U23" s="324"/>
    </row>
    <row r="24" spans="1:23" s="87" customFormat="1" ht="18.600000000000001" customHeight="1" x14ac:dyDescent="0.25">
      <c r="A24" s="184" t="s">
        <v>205</v>
      </c>
      <c r="B24" s="7" t="s">
        <v>206</v>
      </c>
      <c r="C24" s="182">
        <v>26412</v>
      </c>
      <c r="D24" s="182" t="s">
        <v>8</v>
      </c>
      <c r="E24" s="182"/>
      <c r="F24" s="182"/>
      <c r="G24" s="186">
        <f>O13</f>
        <v>27272687.23</v>
      </c>
      <c r="H24" s="192">
        <f>P13</f>
        <v>16712600</v>
      </c>
      <c r="I24" s="192">
        <f>Q13</f>
        <v>11759000</v>
      </c>
      <c r="J24" s="186"/>
      <c r="N24" s="5"/>
      <c r="O24" s="5"/>
      <c r="P24" s="5"/>
      <c r="Q24" s="5"/>
      <c r="R24" s="5"/>
      <c r="S24" s="5"/>
      <c r="T24" s="5"/>
      <c r="U24" s="324"/>
    </row>
    <row r="25" spans="1:23" s="87" customFormat="1" ht="36.6" customHeight="1" x14ac:dyDescent="0.25">
      <c r="A25" s="143" t="s">
        <v>10</v>
      </c>
      <c r="B25" s="144" t="s">
        <v>207</v>
      </c>
      <c r="C25" s="185">
        <v>26420</v>
      </c>
      <c r="D25" s="185" t="s">
        <v>8</v>
      </c>
      <c r="E25" s="185"/>
      <c r="F25" s="185"/>
      <c r="G25" s="183">
        <f>G26+G28</f>
        <v>6019078.0199999996</v>
      </c>
      <c r="H25" s="183">
        <f>H26+H28</f>
        <v>10539218.751460699</v>
      </c>
      <c r="I25" s="183">
        <f>I26+I28</f>
        <v>10637631.09131038</v>
      </c>
      <c r="J25" s="183">
        <f>J26+J28</f>
        <v>0</v>
      </c>
      <c r="O25" s="145"/>
      <c r="P25" s="145"/>
      <c r="Q25" s="145"/>
      <c r="R25" s="145"/>
      <c r="S25" s="145"/>
      <c r="T25" s="145"/>
      <c r="U25" s="324"/>
    </row>
    <row r="26" spans="1:23" s="87" customFormat="1" ht="18" customHeight="1" x14ac:dyDescent="0.25">
      <c r="A26" s="322" t="s">
        <v>208</v>
      </c>
      <c r="B26" s="7" t="s">
        <v>68</v>
      </c>
      <c r="C26" s="323">
        <v>26421</v>
      </c>
      <c r="D26" s="323" t="s">
        <v>8</v>
      </c>
      <c r="E26" s="319"/>
      <c r="F26" s="319"/>
      <c r="G26" s="312"/>
      <c r="H26" s="312"/>
      <c r="I26" s="312"/>
      <c r="J26" s="312">
        <f>R14</f>
        <v>0</v>
      </c>
      <c r="N26" s="5"/>
      <c r="O26" s="5"/>
      <c r="P26" s="5"/>
      <c r="Q26" s="5"/>
      <c r="R26" s="5"/>
      <c r="S26" s="5"/>
      <c r="T26" s="5"/>
      <c r="U26" s="324"/>
    </row>
    <row r="27" spans="1:23" s="87" customFormat="1" ht="18" customHeight="1" x14ac:dyDescent="0.25">
      <c r="A27" s="322"/>
      <c r="B27" s="142" t="s">
        <v>204</v>
      </c>
      <c r="C27" s="323"/>
      <c r="D27" s="323"/>
      <c r="E27" s="321"/>
      <c r="F27" s="321"/>
      <c r="G27" s="312"/>
      <c r="H27" s="312"/>
      <c r="I27" s="312"/>
      <c r="J27" s="325"/>
      <c r="K27" s="89"/>
      <c r="L27" s="89"/>
      <c r="N27" s="5"/>
      <c r="O27" s="5"/>
      <c r="P27" s="5"/>
      <c r="Q27" s="5"/>
      <c r="R27" s="5"/>
      <c r="S27" s="5"/>
      <c r="T27" s="5"/>
      <c r="U27" s="146"/>
    </row>
    <row r="28" spans="1:23" s="87" customFormat="1" ht="19.95" customHeight="1" x14ac:dyDescent="0.25">
      <c r="A28" s="184" t="s">
        <v>210</v>
      </c>
      <c r="B28" s="7" t="s">
        <v>206</v>
      </c>
      <c r="C28" s="182">
        <v>26421.200000000001</v>
      </c>
      <c r="D28" s="182" t="s">
        <v>8</v>
      </c>
      <c r="E28" s="182"/>
      <c r="F28" s="182"/>
      <c r="G28" s="195">
        <f>O14</f>
        <v>6019078.0199999996</v>
      </c>
      <c r="H28" s="195">
        <f>P14</f>
        <v>10539218.751460699</v>
      </c>
      <c r="I28" s="195">
        <f>Q14</f>
        <v>10637631.09131038</v>
      </c>
      <c r="J28" s="187"/>
      <c r="K28" s="89"/>
      <c r="L28" s="89"/>
      <c r="N28" s="5"/>
      <c r="O28" s="5"/>
      <c r="P28" s="5"/>
      <c r="Q28" s="5"/>
      <c r="R28" s="5"/>
      <c r="S28" s="5"/>
      <c r="T28" s="5"/>
    </row>
    <row r="29" spans="1:23" s="87" customFormat="1" ht="14.4" customHeight="1" x14ac:dyDescent="0.25">
      <c r="A29" s="197"/>
      <c r="B29" s="7" t="s">
        <v>193</v>
      </c>
      <c r="C29" s="196" t="s">
        <v>209</v>
      </c>
      <c r="D29" s="196" t="s">
        <v>8</v>
      </c>
      <c r="E29" s="196"/>
      <c r="F29" s="196"/>
      <c r="G29" s="195"/>
      <c r="H29" s="195"/>
      <c r="I29" s="195"/>
      <c r="J29" s="201"/>
      <c r="K29" s="89"/>
      <c r="L29" s="89"/>
      <c r="N29" s="5"/>
      <c r="O29" s="5"/>
      <c r="P29" s="5"/>
      <c r="Q29" s="5"/>
      <c r="R29" s="5"/>
      <c r="S29" s="5"/>
      <c r="T29" s="5"/>
    </row>
    <row r="30" spans="1:23" s="87" customFormat="1" ht="14.4" customHeight="1" x14ac:dyDescent="0.25">
      <c r="A30" s="197"/>
      <c r="B30" s="7" t="s">
        <v>196</v>
      </c>
      <c r="C30" s="196"/>
      <c r="D30" s="196"/>
      <c r="E30" s="196"/>
      <c r="F30" s="196"/>
      <c r="G30" s="195"/>
      <c r="H30" s="195"/>
      <c r="I30" s="195"/>
      <c r="J30" s="201"/>
      <c r="K30" s="89"/>
      <c r="L30" s="89"/>
      <c r="N30" s="5"/>
      <c r="O30" s="5"/>
      <c r="P30" s="5"/>
      <c r="Q30" s="5"/>
      <c r="R30" s="5"/>
      <c r="S30" s="5"/>
      <c r="T30" s="5"/>
    </row>
    <row r="31" spans="1:23" s="87" customFormat="1" ht="34.950000000000003" customHeight="1" x14ac:dyDescent="0.25">
      <c r="A31" s="198" t="s">
        <v>211</v>
      </c>
      <c r="B31" s="144" t="s">
        <v>212</v>
      </c>
      <c r="C31" s="199">
        <v>26430</v>
      </c>
      <c r="D31" s="199" t="s">
        <v>8</v>
      </c>
      <c r="E31" s="199"/>
      <c r="F31" s="199"/>
      <c r="G31" s="200"/>
      <c r="H31" s="200"/>
      <c r="I31" s="183"/>
      <c r="J31" s="148"/>
      <c r="K31" s="89"/>
      <c r="L31" s="89"/>
      <c r="N31" s="5"/>
      <c r="O31" s="5"/>
      <c r="P31" s="5"/>
      <c r="Q31" s="5"/>
      <c r="R31" s="5"/>
      <c r="S31" s="5"/>
      <c r="T31" s="5"/>
      <c r="U31" s="146"/>
    </row>
    <row r="32" spans="1:23" s="87" customFormat="1" ht="16.2" customHeight="1" x14ac:dyDescent="0.25">
      <c r="A32" s="149"/>
      <c r="B32" s="9" t="s">
        <v>193</v>
      </c>
      <c r="C32" s="178" t="s">
        <v>213</v>
      </c>
      <c r="D32" s="182" t="s">
        <v>8</v>
      </c>
      <c r="E32" s="182"/>
      <c r="F32" s="182"/>
      <c r="G32" s="182"/>
      <c r="H32" s="186"/>
      <c r="I32" s="186"/>
      <c r="J32" s="187"/>
      <c r="K32" s="147"/>
      <c r="L32" s="89"/>
      <c r="N32" s="5"/>
      <c r="O32" s="5"/>
      <c r="P32" s="5"/>
      <c r="Q32" s="5"/>
      <c r="R32" s="5"/>
      <c r="S32" s="5"/>
      <c r="T32" s="5"/>
      <c r="U32" s="146"/>
      <c r="V32" s="146"/>
    </row>
    <row r="33" spans="1:22" s="87" customFormat="1" ht="16.2" customHeight="1" x14ac:dyDescent="0.25">
      <c r="A33" s="149"/>
      <c r="B33" s="9" t="s">
        <v>196</v>
      </c>
      <c r="C33" s="178" t="s">
        <v>214</v>
      </c>
      <c r="D33" s="182"/>
      <c r="E33" s="182"/>
      <c r="F33" s="182"/>
      <c r="G33" s="182"/>
      <c r="H33" s="186"/>
      <c r="I33" s="186"/>
      <c r="J33" s="187"/>
      <c r="K33" s="147"/>
      <c r="L33" s="89"/>
      <c r="N33" s="5"/>
      <c r="O33" s="5"/>
      <c r="P33" s="5"/>
      <c r="Q33" s="5"/>
      <c r="R33" s="5"/>
      <c r="S33" s="5"/>
      <c r="T33" s="5"/>
      <c r="U33" s="146"/>
      <c r="V33" s="146"/>
    </row>
    <row r="34" spans="1:22" s="87" customFormat="1" ht="31.95" customHeight="1" x14ac:dyDescent="0.25">
      <c r="A34" s="143" t="s">
        <v>215</v>
      </c>
      <c r="B34" s="47" t="s">
        <v>216</v>
      </c>
      <c r="C34" s="185">
        <v>26450</v>
      </c>
      <c r="D34" s="185" t="s">
        <v>8</v>
      </c>
      <c r="E34" s="185"/>
      <c r="F34" s="185"/>
      <c r="G34" s="183">
        <f>G35+G37</f>
        <v>3100690.4299999997</v>
      </c>
      <c r="H34" s="183">
        <f>H35+H37</f>
        <v>1203600</v>
      </c>
      <c r="I34" s="183">
        <f>I35+I37</f>
        <v>1203600</v>
      </c>
      <c r="J34" s="148">
        <f>J35+J37</f>
        <v>0</v>
      </c>
      <c r="K34" s="89"/>
      <c r="L34" s="89"/>
      <c r="O34" s="5"/>
      <c r="P34" s="5"/>
      <c r="Q34" s="5"/>
      <c r="R34" s="5"/>
      <c r="S34" s="5"/>
      <c r="T34" s="5"/>
      <c r="U34" s="5"/>
    </row>
    <row r="35" spans="1:22" s="87" customFormat="1" ht="16.95" customHeight="1" x14ac:dyDescent="0.25">
      <c r="A35" s="322" t="s">
        <v>217</v>
      </c>
      <c r="B35" s="7" t="s">
        <v>68</v>
      </c>
      <c r="C35" s="323">
        <v>26451</v>
      </c>
      <c r="D35" s="323" t="s">
        <v>8</v>
      </c>
      <c r="E35" s="323"/>
      <c r="F35" s="323"/>
      <c r="G35" s="312"/>
      <c r="H35" s="312"/>
      <c r="I35" s="312"/>
      <c r="J35" s="312">
        <f>R15</f>
        <v>0</v>
      </c>
      <c r="K35" s="89"/>
      <c r="L35" s="89"/>
      <c r="N35" s="5"/>
      <c r="O35" s="5"/>
      <c r="P35" s="5"/>
      <c r="Q35" s="5"/>
      <c r="R35" s="5"/>
      <c r="S35" s="5"/>
      <c r="T35" s="5"/>
    </row>
    <row r="36" spans="1:22" s="87" customFormat="1" ht="16.95" customHeight="1" x14ac:dyDescent="0.25">
      <c r="A36" s="322"/>
      <c r="B36" s="150" t="s">
        <v>204</v>
      </c>
      <c r="C36" s="323"/>
      <c r="D36" s="323"/>
      <c r="E36" s="323"/>
      <c r="F36" s="323"/>
      <c r="G36" s="312"/>
      <c r="H36" s="312"/>
      <c r="I36" s="312"/>
      <c r="J36" s="312"/>
      <c r="K36" s="89"/>
      <c r="L36" s="89"/>
      <c r="N36" s="5"/>
      <c r="O36" s="5"/>
      <c r="P36" s="5"/>
      <c r="Q36" s="5"/>
      <c r="R36" s="5"/>
      <c r="S36" s="5"/>
      <c r="T36" s="5"/>
    </row>
    <row r="37" spans="1:22" s="87" customFormat="1" ht="17.399999999999999" customHeight="1" x14ac:dyDescent="0.25">
      <c r="A37" s="184" t="s">
        <v>220</v>
      </c>
      <c r="B37" s="150" t="s">
        <v>221</v>
      </c>
      <c r="C37" s="182">
        <v>26452</v>
      </c>
      <c r="D37" s="182" t="s">
        <v>8</v>
      </c>
      <c r="E37" s="182"/>
      <c r="F37" s="182"/>
      <c r="G37" s="195">
        <f>O16</f>
        <v>3100690.4299999997</v>
      </c>
      <c r="H37" s="195">
        <f>P16</f>
        <v>1203600</v>
      </c>
      <c r="I37" s="195">
        <f>Q16</f>
        <v>1203600</v>
      </c>
      <c r="J37" s="186"/>
      <c r="K37" s="89"/>
      <c r="L37" s="89"/>
      <c r="N37" s="5"/>
      <c r="O37" s="5"/>
      <c r="P37" s="5"/>
      <c r="Q37" s="5"/>
      <c r="R37" s="5"/>
      <c r="S37" s="5"/>
      <c r="T37" s="5"/>
    </row>
    <row r="38" spans="1:22" s="87" customFormat="1" ht="14.4" customHeight="1" x14ac:dyDescent="0.25">
      <c r="A38" s="197"/>
      <c r="B38" s="150" t="s">
        <v>193</v>
      </c>
      <c r="C38" s="196" t="s">
        <v>218</v>
      </c>
      <c r="D38" s="196" t="s">
        <v>8</v>
      </c>
      <c r="E38" s="196"/>
      <c r="F38" s="196"/>
      <c r="G38" s="195"/>
      <c r="H38" s="195"/>
      <c r="I38" s="195"/>
      <c r="J38" s="195"/>
      <c r="K38" s="89"/>
      <c r="L38" s="89"/>
      <c r="N38" s="5"/>
      <c r="O38" s="5"/>
      <c r="P38" s="5"/>
      <c r="Q38" s="5"/>
      <c r="R38" s="5"/>
      <c r="S38" s="5"/>
      <c r="T38" s="5"/>
    </row>
    <row r="39" spans="1:22" s="87" customFormat="1" ht="15.6" customHeight="1" x14ac:dyDescent="0.25">
      <c r="A39" s="197"/>
      <c r="B39" s="150" t="s">
        <v>196</v>
      </c>
      <c r="C39" s="196" t="s">
        <v>219</v>
      </c>
      <c r="D39" s="196"/>
      <c r="E39" s="196"/>
      <c r="F39" s="196"/>
      <c r="G39" s="195"/>
      <c r="H39" s="195"/>
      <c r="I39" s="195"/>
      <c r="J39" s="195"/>
      <c r="K39" s="89"/>
      <c r="L39" s="89"/>
      <c r="N39" s="5"/>
      <c r="O39" s="5"/>
      <c r="P39" s="5"/>
      <c r="Q39" s="5"/>
      <c r="R39" s="5"/>
      <c r="S39" s="5"/>
      <c r="T39" s="5"/>
    </row>
    <row r="40" spans="1:22" s="87" customFormat="1" ht="45.6" customHeight="1" x14ac:dyDescent="0.25">
      <c r="A40" s="151">
        <v>2</v>
      </c>
      <c r="B40" s="101" t="s">
        <v>222</v>
      </c>
      <c r="C40" s="181">
        <v>26500</v>
      </c>
      <c r="D40" s="181" t="s">
        <v>8</v>
      </c>
      <c r="E40" s="181"/>
      <c r="F40" s="181"/>
      <c r="G40" s="114">
        <f>G22+G26+G35</f>
        <v>0</v>
      </c>
      <c r="H40" s="114">
        <f>H22+H26+H35</f>
        <v>0</v>
      </c>
      <c r="I40" s="114">
        <f>I22+I26+I35</f>
        <v>0</v>
      </c>
      <c r="J40" s="114">
        <f>J22+J26+J35</f>
        <v>0</v>
      </c>
      <c r="N40" s="5"/>
      <c r="O40" s="5"/>
      <c r="P40" s="5"/>
      <c r="Q40" s="5"/>
      <c r="R40" s="5"/>
      <c r="S40" s="5"/>
      <c r="T40" s="5"/>
    </row>
    <row r="41" spans="1:22" s="87" customFormat="1" ht="14.4" customHeight="1" x14ac:dyDescent="0.25">
      <c r="A41" s="313"/>
      <c r="B41" s="316" t="s">
        <v>223</v>
      </c>
      <c r="C41" s="319">
        <v>26510</v>
      </c>
      <c r="D41" s="182">
        <v>2022</v>
      </c>
      <c r="E41" s="7"/>
      <c r="F41" s="7"/>
      <c r="G41" s="202"/>
      <c r="H41" s="203"/>
      <c r="I41" s="203"/>
      <c r="J41" s="186"/>
      <c r="N41" s="5"/>
      <c r="O41" s="5"/>
      <c r="P41" s="5"/>
      <c r="Q41" s="5"/>
      <c r="R41" s="5"/>
      <c r="S41" s="5"/>
      <c r="T41" s="5"/>
    </row>
    <row r="42" spans="1:22" s="87" customFormat="1" ht="14.4" customHeight="1" x14ac:dyDescent="0.25">
      <c r="A42" s="314"/>
      <c r="B42" s="317"/>
      <c r="C42" s="320"/>
      <c r="D42" s="182">
        <v>2023</v>
      </c>
      <c r="E42" s="7"/>
      <c r="F42" s="7"/>
      <c r="G42" s="202"/>
      <c r="H42" s="203"/>
      <c r="I42" s="203"/>
      <c r="J42" s="186"/>
      <c r="N42" s="5"/>
      <c r="O42" s="5"/>
      <c r="P42" s="5"/>
      <c r="Q42" s="5"/>
      <c r="R42" s="5"/>
      <c r="S42" s="5"/>
      <c r="T42" s="5"/>
    </row>
    <row r="43" spans="1:22" s="87" customFormat="1" ht="14.4" customHeight="1" x14ac:dyDescent="0.25">
      <c r="A43" s="315"/>
      <c r="B43" s="318"/>
      <c r="C43" s="321"/>
      <c r="D43" s="182">
        <v>2024</v>
      </c>
      <c r="E43" s="7"/>
      <c r="F43" s="7"/>
      <c r="G43" s="202"/>
      <c r="H43" s="203"/>
      <c r="I43" s="203"/>
      <c r="J43" s="186"/>
      <c r="N43" s="5"/>
      <c r="O43" s="5"/>
      <c r="P43" s="5"/>
      <c r="Q43" s="5"/>
      <c r="R43" s="5"/>
      <c r="S43" s="5"/>
      <c r="T43" s="5"/>
    </row>
    <row r="44" spans="1:22" s="87" customFormat="1" ht="48.6" customHeight="1" x14ac:dyDescent="0.25">
      <c r="A44" s="151">
        <v>3</v>
      </c>
      <c r="B44" s="152" t="s">
        <v>224</v>
      </c>
      <c r="C44" s="181">
        <v>26600</v>
      </c>
      <c r="D44" s="181" t="s">
        <v>8</v>
      </c>
      <c r="E44" s="181"/>
      <c r="F44" s="181"/>
      <c r="G44" s="114">
        <f>G24+G28+G37</f>
        <v>36392455.68</v>
      </c>
      <c r="H44" s="114">
        <f>H24+H28+H37</f>
        <v>28455418.751460701</v>
      </c>
      <c r="I44" s="114">
        <f>I24+I28+I37</f>
        <v>23600231.091310382</v>
      </c>
      <c r="J44" s="114">
        <f>J24+J28+J37</f>
        <v>0</v>
      </c>
      <c r="N44" s="5"/>
      <c r="O44" s="5"/>
      <c r="P44" s="5"/>
      <c r="Q44" s="5"/>
      <c r="R44" s="5"/>
      <c r="S44" s="5"/>
      <c r="T44" s="5"/>
    </row>
    <row r="45" spans="1:22" s="87" customFormat="1" ht="13.2" customHeight="1" x14ac:dyDescent="0.25">
      <c r="A45" s="313"/>
      <c r="B45" s="317" t="s">
        <v>223</v>
      </c>
      <c r="C45" s="319">
        <v>26610</v>
      </c>
      <c r="D45" s="182">
        <v>2022</v>
      </c>
      <c r="E45" s="7"/>
      <c r="F45" s="7"/>
      <c r="G45" s="186">
        <f>O8-O10-O11-O12</f>
        <v>36392455.68</v>
      </c>
      <c r="H45" s="186">
        <f>H17</f>
        <v>0</v>
      </c>
      <c r="I45" s="186">
        <f>I17</f>
        <v>0</v>
      </c>
      <c r="J45" s="186"/>
      <c r="N45" s="5"/>
      <c r="O45" s="5"/>
      <c r="P45" s="5"/>
      <c r="Q45" s="5"/>
      <c r="R45" s="5"/>
      <c r="S45" s="5"/>
      <c r="T45" s="5"/>
    </row>
    <row r="46" spans="1:22" s="87" customFormat="1" ht="13.2" customHeight="1" x14ac:dyDescent="0.25">
      <c r="A46" s="314"/>
      <c r="B46" s="317"/>
      <c r="C46" s="320"/>
      <c r="D46" s="182">
        <v>2023</v>
      </c>
      <c r="E46" s="7"/>
      <c r="F46" s="7"/>
      <c r="G46" s="186"/>
      <c r="H46" s="186">
        <f>P8-P10-P11-P12</f>
        <v>28455418.75</v>
      </c>
      <c r="I46" s="186">
        <f>I18</f>
        <v>0</v>
      </c>
      <c r="J46" s="186"/>
      <c r="N46" s="5"/>
      <c r="O46" s="5"/>
      <c r="P46" s="5"/>
      <c r="Q46" s="5"/>
      <c r="R46" s="5"/>
      <c r="S46" s="5"/>
      <c r="T46" s="5"/>
      <c r="U46" s="5"/>
    </row>
    <row r="47" spans="1:22" s="87" customFormat="1" ht="13.2" customHeight="1" x14ac:dyDescent="0.25">
      <c r="A47" s="315"/>
      <c r="B47" s="318"/>
      <c r="C47" s="321"/>
      <c r="D47" s="182">
        <v>2024</v>
      </c>
      <c r="E47" s="7"/>
      <c r="F47" s="7"/>
      <c r="G47" s="186"/>
      <c r="H47" s="186"/>
      <c r="I47" s="186">
        <f>Q8-Q10-Q11-Q12</f>
        <v>23600231.09</v>
      </c>
      <c r="J47" s="186"/>
      <c r="N47" s="5"/>
      <c r="O47" s="5"/>
      <c r="P47" s="5"/>
      <c r="Q47" s="5"/>
      <c r="R47" s="5"/>
      <c r="S47" s="5"/>
      <c r="T47" s="5"/>
      <c r="U47" s="5"/>
    </row>
    <row r="48" spans="1:22" ht="18" x14ac:dyDescent="0.35">
      <c r="A48" s="153"/>
      <c r="D48" s="154"/>
      <c r="E48" s="155"/>
      <c r="F48" s="155"/>
      <c r="G48" s="154"/>
      <c r="H48" s="154"/>
    </row>
    <row r="49" spans="1:11" ht="55.2" customHeight="1" x14ac:dyDescent="0.35">
      <c r="A49" s="155" t="s">
        <v>229</v>
      </c>
      <c r="B49" s="166" t="str">
        <f>'Титул ПФХД'!A22</f>
        <v>Муниципальное автономное общеобразовательное учреждение "Гимназия № 4"</v>
      </c>
      <c r="C49" s="155"/>
      <c r="D49" s="155"/>
      <c r="E49" s="156"/>
      <c r="F49" s="156"/>
      <c r="G49" s="157" t="s">
        <v>245</v>
      </c>
      <c r="H49" s="157"/>
      <c r="I49" s="155"/>
      <c r="J49" s="158"/>
    </row>
    <row r="50" spans="1:11" x14ac:dyDescent="0.25">
      <c r="A50" s="156"/>
      <c r="B50" s="156"/>
      <c r="C50" s="156"/>
      <c r="D50" s="156"/>
      <c r="E50" s="156"/>
      <c r="F50" s="156"/>
      <c r="G50" s="156"/>
      <c r="H50" s="156"/>
      <c r="I50" s="156"/>
      <c r="J50" s="156"/>
      <c r="K50" s="156"/>
    </row>
    <row r="51" spans="1:11" ht="18" x14ac:dyDescent="0.35">
      <c r="A51" s="156"/>
      <c r="B51" s="156"/>
      <c r="C51" s="156"/>
      <c r="D51" s="156"/>
      <c r="E51" s="159"/>
      <c r="F51" s="159"/>
      <c r="G51" s="156"/>
      <c r="H51" s="156"/>
      <c r="I51" s="156"/>
      <c r="J51" s="156"/>
      <c r="K51" s="156"/>
    </row>
    <row r="52" spans="1:11" ht="14.4" customHeight="1" x14ac:dyDescent="0.35">
      <c r="B52" s="159"/>
      <c r="C52" s="159"/>
      <c r="D52" s="159"/>
      <c r="E52" s="159"/>
      <c r="F52" s="159"/>
      <c r="G52" s="159"/>
      <c r="H52" s="159"/>
      <c r="I52" s="159"/>
      <c r="J52" s="159"/>
      <c r="K52" s="159"/>
    </row>
    <row r="53" spans="1:11" ht="12.6" customHeight="1" x14ac:dyDescent="0.35">
      <c r="B53" s="159"/>
      <c r="C53" s="159"/>
      <c r="D53" s="159"/>
      <c r="E53" s="160"/>
      <c r="F53" s="160"/>
      <c r="G53" s="159"/>
      <c r="H53" s="159"/>
      <c r="I53" s="159"/>
      <c r="J53" s="159"/>
      <c r="K53" s="159"/>
    </row>
    <row r="54" spans="1:11" ht="15.6" x14ac:dyDescent="0.3">
      <c r="A54" s="161" t="s">
        <v>278</v>
      </c>
      <c r="B54" s="160"/>
      <c r="C54" s="160"/>
      <c r="D54" s="160"/>
      <c r="E54" s="160"/>
      <c r="F54" s="160"/>
      <c r="G54" s="160"/>
      <c r="H54" s="160"/>
      <c r="I54" s="160"/>
      <c r="J54" s="160"/>
    </row>
    <row r="55" spans="1:11" ht="15.6" x14ac:dyDescent="0.3">
      <c r="A55" s="162" t="s">
        <v>279</v>
      </c>
      <c r="B55" s="160"/>
      <c r="C55" s="160"/>
      <c r="D55" s="160"/>
      <c r="E55" s="160"/>
      <c r="F55" s="160"/>
      <c r="G55" s="160"/>
      <c r="H55" s="160"/>
      <c r="I55" s="160"/>
      <c r="J55" s="160"/>
    </row>
    <row r="56" spans="1:11" ht="33.75" customHeight="1" x14ac:dyDescent="0.25">
      <c r="A56" s="311" t="s">
        <v>225</v>
      </c>
      <c r="B56" s="311"/>
      <c r="C56" s="311"/>
      <c r="D56" s="311"/>
      <c r="E56" s="311"/>
      <c r="F56" s="311"/>
      <c r="G56" s="311"/>
      <c r="H56" s="311"/>
      <c r="I56" s="311"/>
      <c r="J56" s="311"/>
    </row>
  </sheetData>
  <mergeCells count="74">
    <mergeCell ref="A17:A19"/>
    <mergeCell ref="B17:B19"/>
    <mergeCell ref="C17:C19"/>
    <mergeCell ref="D12:D16"/>
    <mergeCell ref="N15:N16"/>
    <mergeCell ref="O7:R7"/>
    <mergeCell ref="A9:A10"/>
    <mergeCell ref="C9:C10"/>
    <mergeCell ref="D9:D10"/>
    <mergeCell ref="E9:E10"/>
    <mergeCell ref="F9:F10"/>
    <mergeCell ref="G9:G10"/>
    <mergeCell ref="N9:R9"/>
    <mergeCell ref="H9:H10"/>
    <mergeCell ref="I9:I10"/>
    <mergeCell ref="J9:J10"/>
    <mergeCell ref="H1:J1"/>
    <mergeCell ref="A2:J2"/>
    <mergeCell ref="N2:T2"/>
    <mergeCell ref="A3:J3"/>
    <mergeCell ref="A4:A6"/>
    <mergeCell ref="B4:B6"/>
    <mergeCell ref="C4:C6"/>
    <mergeCell ref="D4:D6"/>
    <mergeCell ref="E4:E6"/>
    <mergeCell ref="F4:F6"/>
    <mergeCell ref="O5:R5"/>
    <mergeCell ref="G4:J4"/>
    <mergeCell ref="J5:J6"/>
    <mergeCell ref="H20:H21"/>
    <mergeCell ref="I20:I21"/>
    <mergeCell ref="J20:J21"/>
    <mergeCell ref="N21:S21"/>
    <mergeCell ref="A22:A23"/>
    <mergeCell ref="C22:C23"/>
    <mergeCell ref="D22:D23"/>
    <mergeCell ref="E22:E23"/>
    <mergeCell ref="F22:F23"/>
    <mergeCell ref="G22:G23"/>
    <mergeCell ref="A20:A21"/>
    <mergeCell ref="C20:C21"/>
    <mergeCell ref="D20:D21"/>
    <mergeCell ref="E20:E21"/>
    <mergeCell ref="F20:F21"/>
    <mergeCell ref="G20:G21"/>
    <mergeCell ref="H22:H23"/>
    <mergeCell ref="I22:I23"/>
    <mergeCell ref="J22:J23"/>
    <mergeCell ref="U22:U26"/>
    <mergeCell ref="A26:A27"/>
    <mergeCell ref="C26:C27"/>
    <mergeCell ref="D26:D27"/>
    <mergeCell ref="E26:E27"/>
    <mergeCell ref="F26:F27"/>
    <mergeCell ref="G26:G27"/>
    <mergeCell ref="H26:H27"/>
    <mergeCell ref="I26:I27"/>
    <mergeCell ref="J26:J27"/>
    <mergeCell ref="A56:J56"/>
    <mergeCell ref="I35:I36"/>
    <mergeCell ref="J35:J36"/>
    <mergeCell ref="A41:A43"/>
    <mergeCell ref="B41:B43"/>
    <mergeCell ref="C41:C43"/>
    <mergeCell ref="A45:A47"/>
    <mergeCell ref="B45:B47"/>
    <mergeCell ref="C45:C47"/>
    <mergeCell ref="A35:A36"/>
    <mergeCell ref="C35:C36"/>
    <mergeCell ref="D35:D36"/>
    <mergeCell ref="E35:E36"/>
    <mergeCell ref="F35:F36"/>
    <mergeCell ref="G35:G36"/>
    <mergeCell ref="H35:H36"/>
  </mergeCells>
  <pageMargins left="0.31496062992125984" right="0.11811023622047245" top="0.35433070866141736" bottom="0.35433070866141736" header="0.31496062992125984" footer="0.31496062992125984"/>
  <pageSetup paperSize="9" scale="42" orientation="portrait" r:id="rId1"/>
  <colBreaks count="2" manualBreakCount="2">
    <brk id="10" max="39" man="1"/>
    <brk id="20" max="51"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V43"/>
  <sheetViews>
    <sheetView workbookViewId="0">
      <selection activeCell="B20" sqref="B20:J43"/>
    </sheetView>
  </sheetViews>
  <sheetFormatPr defaultRowHeight="13.2" x14ac:dyDescent="0.25"/>
  <cols>
    <col min="1" max="1" width="8.109375" customWidth="1"/>
    <col min="2" max="2" width="12.44140625" customWidth="1"/>
    <col min="3" max="4" width="11.33203125" customWidth="1"/>
    <col min="5" max="5" width="13.109375" customWidth="1"/>
    <col min="6" max="6" width="13.33203125" customWidth="1"/>
    <col min="7" max="7" width="13.44140625" customWidth="1"/>
    <col min="8" max="8" width="13.109375" style="238" customWidth="1"/>
    <col min="9" max="9" width="15.5546875" customWidth="1"/>
    <col min="10" max="10" width="13.109375" customWidth="1"/>
    <col min="11" max="12" width="11.44140625" customWidth="1"/>
    <col min="13" max="13" width="12.5546875" customWidth="1"/>
    <col min="14" max="14" width="11.109375" customWidth="1"/>
    <col min="15" max="17" width="12" customWidth="1"/>
    <col min="18" max="18" width="12.5546875" style="238" customWidth="1"/>
    <col min="19" max="21" width="10.6640625" customWidth="1"/>
    <col min="22" max="22" width="11.6640625" style="238" customWidth="1"/>
  </cols>
  <sheetData>
    <row r="1" spans="1:22" ht="16.2" thickBot="1" x14ac:dyDescent="0.35">
      <c r="B1" s="366" t="s">
        <v>246</v>
      </c>
      <c r="C1" s="367"/>
      <c r="D1" s="367"/>
      <c r="E1" s="367"/>
      <c r="F1" s="367"/>
      <c r="G1" s="367"/>
      <c r="H1" s="368"/>
      <c r="I1" s="366" t="s">
        <v>232</v>
      </c>
      <c r="J1" s="367"/>
      <c r="K1" s="367"/>
      <c r="L1" s="367"/>
      <c r="M1" s="367"/>
      <c r="N1" s="367"/>
      <c r="O1" s="367"/>
      <c r="P1" s="367"/>
      <c r="Q1" s="367"/>
      <c r="R1" s="368"/>
      <c r="S1" s="371" t="s">
        <v>233</v>
      </c>
      <c r="T1" s="372"/>
      <c r="U1" s="372"/>
      <c r="V1" s="373"/>
    </row>
    <row r="2" spans="1:22" ht="30" customHeight="1" x14ac:dyDescent="0.25">
      <c r="A2" s="374" t="s">
        <v>247</v>
      </c>
      <c r="B2" s="213" t="s">
        <v>248</v>
      </c>
      <c r="C2" s="214" t="s">
        <v>249</v>
      </c>
      <c r="D2" s="214" t="s">
        <v>250</v>
      </c>
      <c r="E2" s="376" t="s">
        <v>251</v>
      </c>
      <c r="F2" s="215" t="s">
        <v>252</v>
      </c>
      <c r="G2" s="215" t="s">
        <v>253</v>
      </c>
      <c r="H2" s="378" t="s">
        <v>254</v>
      </c>
      <c r="I2" s="380" t="s">
        <v>255</v>
      </c>
      <c r="J2" s="369" t="s">
        <v>256</v>
      </c>
      <c r="K2" s="369" t="s">
        <v>253</v>
      </c>
      <c r="L2" s="369" t="s">
        <v>252</v>
      </c>
      <c r="M2" s="369" t="s">
        <v>257</v>
      </c>
      <c r="N2" s="369" t="s">
        <v>258</v>
      </c>
      <c r="O2" s="369" t="s">
        <v>259</v>
      </c>
      <c r="P2" s="369" t="s">
        <v>260</v>
      </c>
      <c r="Q2" s="369" t="s">
        <v>261</v>
      </c>
      <c r="R2" s="378" t="s">
        <v>262</v>
      </c>
      <c r="S2" s="380" t="s">
        <v>263</v>
      </c>
      <c r="T2" s="369" t="s">
        <v>264</v>
      </c>
      <c r="U2" s="369" t="s">
        <v>265</v>
      </c>
      <c r="V2" s="378" t="s">
        <v>266</v>
      </c>
    </row>
    <row r="3" spans="1:22" ht="16.2" thickBot="1" x14ac:dyDescent="0.35">
      <c r="A3" s="375"/>
      <c r="B3" s="382" t="s">
        <v>267</v>
      </c>
      <c r="C3" s="383"/>
      <c r="D3" s="383"/>
      <c r="E3" s="377"/>
      <c r="F3" s="383" t="s">
        <v>268</v>
      </c>
      <c r="G3" s="383"/>
      <c r="H3" s="379"/>
      <c r="I3" s="381"/>
      <c r="J3" s="370"/>
      <c r="K3" s="370"/>
      <c r="L3" s="370"/>
      <c r="M3" s="370"/>
      <c r="N3" s="370"/>
      <c r="O3" s="370"/>
      <c r="P3" s="370"/>
      <c r="Q3" s="370"/>
      <c r="R3" s="379"/>
      <c r="S3" s="381"/>
      <c r="T3" s="370"/>
      <c r="U3" s="370"/>
      <c r="V3" s="379"/>
    </row>
    <row r="4" spans="1:22" ht="13.8" x14ac:dyDescent="0.25">
      <c r="A4" s="216">
        <v>111</v>
      </c>
      <c r="B4" s="217"/>
      <c r="C4" s="218"/>
      <c r="D4" s="218"/>
      <c r="E4" s="218"/>
      <c r="F4" s="218">
        <f>F15/1.302</f>
        <v>282633.71735791088</v>
      </c>
      <c r="G4" s="218">
        <f>G15/1.302</f>
        <v>378992.85714285716</v>
      </c>
      <c r="H4" s="219">
        <f>SUM(B4:G4)</f>
        <v>661626.57450076798</v>
      </c>
      <c r="I4" s="220"/>
      <c r="J4" s="221"/>
      <c r="K4" s="221"/>
      <c r="L4" s="221"/>
      <c r="M4" s="221"/>
      <c r="N4" s="221"/>
      <c r="O4" s="221"/>
      <c r="P4" s="221"/>
      <c r="Q4" s="221"/>
      <c r="R4" s="219">
        <f t="shared" ref="R4:R13" si="0">SUM(I4:Q4)</f>
        <v>0</v>
      </c>
      <c r="S4" s="220"/>
      <c r="T4" s="221"/>
      <c r="U4" s="221"/>
      <c r="V4" s="219">
        <f t="shared" ref="V4:V13" si="1">SUM(S4:U4)</f>
        <v>0</v>
      </c>
    </row>
    <row r="5" spans="1:22" ht="13.8" x14ac:dyDescent="0.25">
      <c r="A5" s="222">
        <v>112</v>
      </c>
      <c r="B5" s="223"/>
      <c r="C5" s="224"/>
      <c r="D5" s="224"/>
      <c r="E5" s="224"/>
      <c r="F5" s="224"/>
      <c r="G5" s="224"/>
      <c r="H5" s="225">
        <f t="shared" ref="H5:H13" si="2">SUM(B5:G5)</f>
        <v>0</v>
      </c>
      <c r="I5" s="226">
        <v>366068.84</v>
      </c>
      <c r="J5" s="227"/>
      <c r="K5" s="226">
        <v>1408740.7</v>
      </c>
      <c r="L5" s="227"/>
      <c r="M5" s="227"/>
      <c r="N5" s="227"/>
      <c r="O5" s="227"/>
      <c r="P5" s="227"/>
      <c r="Q5" s="227"/>
      <c r="R5" s="225">
        <f t="shared" si="0"/>
        <v>1774809.54</v>
      </c>
      <c r="S5" s="228"/>
      <c r="T5" s="227"/>
      <c r="U5" s="227"/>
      <c r="V5" s="225">
        <f t="shared" si="1"/>
        <v>0</v>
      </c>
    </row>
    <row r="6" spans="1:22" ht="13.8" x14ac:dyDescent="0.25">
      <c r="A6" s="222">
        <v>113</v>
      </c>
      <c r="B6" s="223"/>
      <c r="C6" s="224"/>
      <c r="D6" s="224"/>
      <c r="E6" s="224"/>
      <c r="F6" s="224"/>
      <c r="G6" s="224"/>
      <c r="H6" s="225">
        <f t="shared" si="2"/>
        <v>0</v>
      </c>
      <c r="I6" s="228"/>
      <c r="J6" s="227"/>
      <c r="K6" s="227"/>
      <c r="L6" s="227"/>
      <c r="M6" s="227"/>
      <c r="N6" s="227"/>
      <c r="O6" s="227"/>
      <c r="P6" s="227"/>
      <c r="Q6" s="227"/>
      <c r="R6" s="225">
        <f t="shared" si="0"/>
        <v>0</v>
      </c>
      <c r="S6" s="228"/>
      <c r="T6" s="227"/>
      <c r="U6" s="227"/>
      <c r="V6" s="225">
        <f t="shared" si="1"/>
        <v>0</v>
      </c>
    </row>
    <row r="7" spans="1:22" ht="13.8" x14ac:dyDescent="0.25">
      <c r="A7" s="222">
        <v>119</v>
      </c>
      <c r="B7" s="223"/>
      <c r="C7" s="224"/>
      <c r="D7" s="224"/>
      <c r="E7" s="224"/>
      <c r="F7" s="224">
        <f>F15-F4</f>
        <v>85355.382642089098</v>
      </c>
      <c r="G7" s="224">
        <f>G15-G4</f>
        <v>114455.84285714285</v>
      </c>
      <c r="H7" s="225">
        <f t="shared" si="2"/>
        <v>199811.22549923195</v>
      </c>
      <c r="I7" s="228"/>
      <c r="J7" s="227"/>
      <c r="K7" s="227"/>
      <c r="L7" s="227"/>
      <c r="M7" s="227"/>
      <c r="N7" s="227"/>
      <c r="O7" s="227"/>
      <c r="P7" s="227"/>
      <c r="Q7" s="227"/>
      <c r="R7" s="225">
        <f t="shared" si="0"/>
        <v>0</v>
      </c>
      <c r="S7" s="228"/>
      <c r="T7" s="227"/>
      <c r="U7" s="227"/>
      <c r="V7" s="225">
        <f t="shared" si="1"/>
        <v>0</v>
      </c>
    </row>
    <row r="8" spans="1:22" ht="13.8" x14ac:dyDescent="0.25">
      <c r="A8" s="222">
        <v>321</v>
      </c>
      <c r="B8" s="223"/>
      <c r="C8" s="224"/>
      <c r="D8" s="224"/>
      <c r="E8" s="224"/>
      <c r="F8" s="224"/>
      <c r="G8" s="224"/>
      <c r="H8" s="225">
        <f t="shared" si="2"/>
        <v>0</v>
      </c>
      <c r="I8" s="228"/>
      <c r="J8" s="227"/>
      <c r="K8" s="227"/>
      <c r="L8" s="227"/>
      <c r="M8" s="227"/>
      <c r="N8" s="227"/>
      <c r="O8" s="227"/>
      <c r="P8" s="227"/>
      <c r="Q8" s="227"/>
      <c r="R8" s="225">
        <f t="shared" si="0"/>
        <v>0</v>
      </c>
      <c r="S8" s="228"/>
      <c r="T8" s="227"/>
      <c r="U8" s="227"/>
      <c r="V8" s="225">
        <f t="shared" si="1"/>
        <v>0</v>
      </c>
    </row>
    <row r="9" spans="1:22" ht="13.8" x14ac:dyDescent="0.25">
      <c r="A9" s="222">
        <v>852</v>
      </c>
      <c r="B9" s="223"/>
      <c r="C9" s="224"/>
      <c r="D9" s="224"/>
      <c r="E9" s="224"/>
      <c r="F9" s="224"/>
      <c r="G9" s="224"/>
      <c r="H9" s="225">
        <f t="shared" si="2"/>
        <v>0</v>
      </c>
      <c r="I9" s="228"/>
      <c r="J9" s="227"/>
      <c r="K9" s="227"/>
      <c r="L9" s="227"/>
      <c r="M9" s="227"/>
      <c r="N9" s="227"/>
      <c r="O9" s="227"/>
      <c r="P9" s="227"/>
      <c r="Q9" s="227"/>
      <c r="R9" s="225">
        <f t="shared" si="0"/>
        <v>0</v>
      </c>
      <c r="S9" s="228"/>
      <c r="T9" s="227"/>
      <c r="U9" s="227"/>
      <c r="V9" s="225">
        <f t="shared" si="1"/>
        <v>0</v>
      </c>
    </row>
    <row r="10" spans="1:22" ht="13.8" x14ac:dyDescent="0.25">
      <c r="A10" s="222">
        <v>853</v>
      </c>
      <c r="B10" s="223"/>
      <c r="C10" s="224"/>
      <c r="D10" s="224"/>
      <c r="E10" s="224"/>
      <c r="F10" s="224"/>
      <c r="G10" s="224"/>
      <c r="H10" s="225">
        <f t="shared" si="2"/>
        <v>0</v>
      </c>
      <c r="I10" s="228"/>
      <c r="J10" s="227"/>
      <c r="K10" s="227"/>
      <c r="L10" s="227"/>
      <c r="M10" s="227"/>
      <c r="N10" s="227"/>
      <c r="O10" s="227"/>
      <c r="P10" s="227"/>
      <c r="Q10" s="227"/>
      <c r="R10" s="225">
        <f t="shared" si="0"/>
        <v>0</v>
      </c>
      <c r="S10" s="228"/>
      <c r="T10" s="227"/>
      <c r="U10" s="227"/>
      <c r="V10" s="225">
        <f t="shared" si="1"/>
        <v>0</v>
      </c>
    </row>
    <row r="11" spans="1:22" ht="13.8" x14ac:dyDescent="0.25">
      <c r="A11" s="222">
        <v>244</v>
      </c>
      <c r="B11" s="223">
        <v>1796092.18</v>
      </c>
      <c r="C11" s="224"/>
      <c r="D11" s="224"/>
      <c r="E11" s="224"/>
      <c r="F11" s="224"/>
      <c r="G11" s="224"/>
      <c r="H11" s="225">
        <f t="shared" si="2"/>
        <v>1796092.18</v>
      </c>
      <c r="I11" s="229"/>
      <c r="J11" s="227"/>
      <c r="K11" s="227"/>
      <c r="L11" s="227"/>
      <c r="M11" s="227"/>
      <c r="N11" s="227">
        <v>802.02</v>
      </c>
      <c r="O11" s="227">
        <v>737072.94</v>
      </c>
      <c r="P11" s="227"/>
      <c r="Q11" s="227"/>
      <c r="R11" s="225">
        <f t="shared" si="0"/>
        <v>737874.96</v>
      </c>
      <c r="S11" s="230">
        <v>970967.59</v>
      </c>
      <c r="T11" s="227">
        <v>266122.84000000003</v>
      </c>
      <c r="U11" s="227"/>
      <c r="V11" s="225">
        <f t="shared" si="1"/>
        <v>1237090.43</v>
      </c>
    </row>
    <row r="12" spans="1:22" ht="13.8" x14ac:dyDescent="0.25">
      <c r="A12" s="222">
        <v>323</v>
      </c>
      <c r="B12" s="223"/>
      <c r="C12" s="224"/>
      <c r="D12" s="224"/>
      <c r="E12" s="224"/>
      <c r="F12" s="224"/>
      <c r="G12" s="224"/>
      <c r="H12" s="225">
        <f t="shared" si="2"/>
        <v>0</v>
      </c>
      <c r="I12" s="228"/>
      <c r="J12" s="227"/>
      <c r="K12" s="227"/>
      <c r="L12" s="227"/>
      <c r="M12" s="227"/>
      <c r="N12" s="227">
        <v>266535.5</v>
      </c>
      <c r="O12" s="227"/>
      <c r="P12" s="227"/>
      <c r="Q12" s="227"/>
      <c r="R12" s="225">
        <f t="shared" si="0"/>
        <v>266535.5</v>
      </c>
      <c r="S12" s="228"/>
      <c r="T12" s="227"/>
      <c r="U12" s="227"/>
      <c r="V12" s="225">
        <f t="shared" si="1"/>
        <v>0</v>
      </c>
    </row>
    <row r="13" spans="1:22" ht="13.8" x14ac:dyDescent="0.25">
      <c r="A13" s="231">
        <v>247</v>
      </c>
      <c r="B13" s="223"/>
      <c r="C13" s="224"/>
      <c r="D13" s="224"/>
      <c r="E13" s="224"/>
      <c r="F13" s="224"/>
      <c r="G13" s="224"/>
      <c r="H13" s="225">
        <f t="shared" si="2"/>
        <v>0</v>
      </c>
      <c r="I13" s="228"/>
      <c r="J13" s="227"/>
      <c r="K13" s="227"/>
      <c r="L13" s="227"/>
      <c r="M13" s="227"/>
      <c r="N13" s="227"/>
      <c r="O13" s="227"/>
      <c r="P13" s="227"/>
      <c r="Q13" s="227"/>
      <c r="R13" s="225">
        <f t="shared" si="0"/>
        <v>0</v>
      </c>
      <c r="S13" s="228"/>
      <c r="T13" s="227"/>
      <c r="U13" s="227"/>
      <c r="V13" s="225">
        <f t="shared" si="1"/>
        <v>0</v>
      </c>
    </row>
    <row r="14" spans="1:22" x14ac:dyDescent="0.25">
      <c r="B14" s="228">
        <f>SUM(B4:B13)</f>
        <v>1796092.18</v>
      </c>
      <c r="C14" s="227">
        <f t="shared" ref="C14:V14" si="3">SUM(C4:C13)</f>
        <v>0</v>
      </c>
      <c r="D14" s="227">
        <f t="shared" si="3"/>
        <v>0</v>
      </c>
      <c r="E14" s="227">
        <f t="shared" si="3"/>
        <v>0</v>
      </c>
      <c r="F14" s="227">
        <f>SUM(F4:F13)</f>
        <v>367989.1</v>
      </c>
      <c r="G14" s="227">
        <f>SUM(G4:G13)</f>
        <v>493448.7</v>
      </c>
      <c r="H14" s="225">
        <f t="shared" si="3"/>
        <v>2657529.98</v>
      </c>
      <c r="I14" s="228">
        <f t="shared" si="3"/>
        <v>366068.84</v>
      </c>
      <c r="J14" s="227">
        <f t="shared" si="3"/>
        <v>0</v>
      </c>
      <c r="K14" s="227">
        <f t="shared" si="3"/>
        <v>1408740.7</v>
      </c>
      <c r="L14" s="227">
        <f t="shared" si="3"/>
        <v>0</v>
      </c>
      <c r="M14" s="227">
        <f t="shared" si="3"/>
        <v>0</v>
      </c>
      <c r="N14" s="227">
        <f t="shared" si="3"/>
        <v>267337.52</v>
      </c>
      <c r="O14" s="227">
        <f t="shared" si="3"/>
        <v>737072.94</v>
      </c>
      <c r="P14" s="227">
        <f t="shared" si="3"/>
        <v>0</v>
      </c>
      <c r="Q14" s="227">
        <f t="shared" si="3"/>
        <v>0</v>
      </c>
      <c r="R14" s="225">
        <f t="shared" si="3"/>
        <v>2779220</v>
      </c>
      <c r="S14" s="232">
        <f t="shared" si="3"/>
        <v>970967.59</v>
      </c>
      <c r="T14" s="233">
        <f t="shared" si="3"/>
        <v>266122.84000000003</v>
      </c>
      <c r="U14" s="233">
        <f t="shared" si="3"/>
        <v>0</v>
      </c>
      <c r="V14" s="225">
        <f t="shared" si="3"/>
        <v>1237090.43</v>
      </c>
    </row>
    <row r="15" spans="1:22" ht="13.8" thickBot="1" x14ac:dyDescent="0.3">
      <c r="B15" s="234"/>
      <c r="C15" s="235"/>
      <c r="D15" s="235"/>
      <c r="E15" s="235"/>
      <c r="F15" s="235">
        <f>367989.1-F13-F12-F11-F10-F9-F8-F6-F5</f>
        <v>367989.1</v>
      </c>
      <c r="G15" s="235">
        <f>493448.7-G13-G12-G11-G10-G9-G8-G6-G5</f>
        <v>493448.7</v>
      </c>
      <c r="H15" s="236"/>
      <c r="I15" s="234"/>
      <c r="J15" s="235"/>
      <c r="K15" s="235"/>
      <c r="L15" s="235"/>
      <c r="M15" s="235"/>
      <c r="N15" s="235"/>
      <c r="O15" s="235"/>
      <c r="P15" s="235"/>
      <c r="Q15" s="235"/>
      <c r="R15" s="237"/>
      <c r="S15" s="234"/>
      <c r="T15" s="235"/>
      <c r="U15" s="235"/>
      <c r="V15" s="237"/>
    </row>
    <row r="18" spans="1:22" s="266" customFormat="1" ht="13.8" x14ac:dyDescent="0.25">
      <c r="A18" s="362"/>
      <c r="B18" s="363" t="s">
        <v>34</v>
      </c>
      <c r="C18" s="364"/>
      <c r="D18" s="365"/>
      <c r="E18" s="363" t="s">
        <v>35</v>
      </c>
      <c r="F18" s="364"/>
      <c r="G18" s="365"/>
      <c r="H18" s="363" t="s">
        <v>36</v>
      </c>
      <c r="I18" s="364"/>
      <c r="J18" s="365"/>
      <c r="R18" s="267"/>
      <c r="V18" s="267"/>
    </row>
    <row r="19" spans="1:22" s="266" customFormat="1" ht="82.8" x14ac:dyDescent="0.25">
      <c r="A19" s="362"/>
      <c r="B19" s="268" t="s">
        <v>269</v>
      </c>
      <c r="C19" s="268" t="s">
        <v>232</v>
      </c>
      <c r="D19" s="268" t="s">
        <v>43</v>
      </c>
      <c r="E19" s="268" t="s">
        <v>269</v>
      </c>
      <c r="F19" s="268" t="s">
        <v>232</v>
      </c>
      <c r="G19" s="268" t="s">
        <v>43</v>
      </c>
      <c r="H19" s="268" t="s">
        <v>269</v>
      </c>
      <c r="I19" s="268" t="s">
        <v>232</v>
      </c>
      <c r="J19" s="268" t="s">
        <v>43</v>
      </c>
      <c r="R19" s="267"/>
      <c r="V19" s="267"/>
    </row>
    <row r="20" spans="1:22" s="266" customFormat="1" ht="14.4" thickBot="1" x14ac:dyDescent="0.3">
      <c r="A20" s="268">
        <v>150</v>
      </c>
      <c r="B20" s="272" t="s">
        <v>8</v>
      </c>
      <c r="C20" s="272">
        <v>228100</v>
      </c>
      <c r="D20" s="272" t="s">
        <v>8</v>
      </c>
      <c r="E20" s="272" t="s">
        <v>8</v>
      </c>
      <c r="F20" s="272">
        <v>0</v>
      </c>
      <c r="G20" s="272" t="s">
        <v>8</v>
      </c>
      <c r="H20" s="272" t="s">
        <v>8</v>
      </c>
      <c r="I20" s="272">
        <v>0</v>
      </c>
      <c r="J20" s="272" t="s">
        <v>8</v>
      </c>
      <c r="R20" s="267"/>
      <c r="V20" s="267"/>
    </row>
    <row r="21" spans="1:22" s="266" customFormat="1" ht="14.4" thickBot="1" x14ac:dyDescent="0.3">
      <c r="A21" s="269" t="s">
        <v>8</v>
      </c>
      <c r="B21" s="273"/>
      <c r="C21" s="273"/>
      <c r="D21" s="273"/>
      <c r="E21" s="273"/>
      <c r="F21" s="273"/>
      <c r="G21" s="273"/>
      <c r="H21" s="273"/>
      <c r="I21" s="273"/>
      <c r="J21" s="273"/>
      <c r="R21" s="267"/>
      <c r="V21" s="267"/>
    </row>
    <row r="22" spans="1:22" s="266" customFormat="1" ht="13.8" x14ac:dyDescent="0.25">
      <c r="A22" s="268">
        <v>111</v>
      </c>
      <c r="B22" s="272">
        <v>83201700</v>
      </c>
      <c r="C22" s="272">
        <v>0</v>
      </c>
      <c r="D22" s="272"/>
      <c r="E22" s="272">
        <v>82633000</v>
      </c>
      <c r="F22" s="272">
        <v>0</v>
      </c>
      <c r="G22" s="272"/>
      <c r="H22" s="272">
        <v>78265000</v>
      </c>
      <c r="I22" s="272">
        <v>0</v>
      </c>
      <c r="J22" s="272"/>
      <c r="R22" s="267"/>
      <c r="V22" s="267"/>
    </row>
    <row r="23" spans="1:22" s="266" customFormat="1" ht="13.8" x14ac:dyDescent="0.25">
      <c r="A23" s="268">
        <v>112</v>
      </c>
      <c r="B23" s="272">
        <v>150700</v>
      </c>
      <c r="C23" s="272">
        <v>2582600</v>
      </c>
      <c r="D23" s="272"/>
      <c r="E23" s="272">
        <v>97100</v>
      </c>
      <c r="F23" s="272">
        <v>2582600</v>
      </c>
      <c r="G23" s="272"/>
      <c r="H23" s="272">
        <v>97100</v>
      </c>
      <c r="I23" s="272">
        <v>2582600</v>
      </c>
      <c r="J23" s="272"/>
      <c r="R23" s="267"/>
      <c r="V23" s="267"/>
    </row>
    <row r="24" spans="1:22" s="266" customFormat="1" ht="13.8" x14ac:dyDescent="0.25">
      <c r="A24" s="268">
        <v>113</v>
      </c>
      <c r="B24" s="272"/>
      <c r="C24" s="272"/>
      <c r="D24" s="272"/>
      <c r="E24" s="272"/>
      <c r="F24" s="272"/>
      <c r="G24" s="272"/>
      <c r="H24" s="272"/>
      <c r="I24" s="272"/>
      <c r="J24" s="272"/>
      <c r="R24" s="267"/>
      <c r="V24" s="267"/>
    </row>
    <row r="25" spans="1:22" s="266" customFormat="1" ht="13.8" x14ac:dyDescent="0.25">
      <c r="A25" s="270">
        <v>119</v>
      </c>
      <c r="B25" s="274">
        <v>24827500</v>
      </c>
      <c r="C25" s="274">
        <v>0</v>
      </c>
      <c r="D25" s="274">
        <v>0</v>
      </c>
      <c r="E25" s="274">
        <v>24650700</v>
      </c>
      <c r="F25" s="274">
        <v>0</v>
      </c>
      <c r="G25" s="274">
        <v>0</v>
      </c>
      <c r="H25" s="274">
        <v>23331600</v>
      </c>
      <c r="I25" s="274">
        <v>0</v>
      </c>
      <c r="J25" s="274">
        <v>0</v>
      </c>
      <c r="R25" s="267"/>
      <c r="V25" s="267"/>
    </row>
    <row r="26" spans="1:22" s="266" customFormat="1" ht="13.8" x14ac:dyDescent="0.25">
      <c r="A26" s="268">
        <v>119</v>
      </c>
      <c r="B26" s="272">
        <v>24827500</v>
      </c>
      <c r="C26" s="272">
        <v>0</v>
      </c>
      <c r="D26" s="275"/>
      <c r="E26" s="275">
        <v>24650700</v>
      </c>
      <c r="F26" s="275">
        <v>0</v>
      </c>
      <c r="G26" s="275"/>
      <c r="H26" s="275">
        <v>23331600</v>
      </c>
      <c r="I26" s="275">
        <v>0</v>
      </c>
      <c r="J26" s="275"/>
      <c r="R26" s="267"/>
      <c r="V26" s="267"/>
    </row>
    <row r="27" spans="1:22" s="266" customFormat="1" ht="13.8" x14ac:dyDescent="0.25">
      <c r="A27" s="268">
        <v>119</v>
      </c>
      <c r="B27" s="272"/>
      <c r="C27" s="272"/>
      <c r="D27" s="272"/>
      <c r="E27" s="272"/>
      <c r="F27" s="272"/>
      <c r="G27" s="272"/>
      <c r="H27" s="272"/>
      <c r="I27" s="272"/>
      <c r="J27" s="272"/>
      <c r="R27" s="267"/>
      <c r="V27" s="267"/>
    </row>
    <row r="28" spans="1:22" s="266" customFormat="1" ht="13.8" x14ac:dyDescent="0.25">
      <c r="A28" s="271">
        <v>320</v>
      </c>
      <c r="B28" s="276"/>
      <c r="C28" s="276"/>
      <c r="D28" s="276"/>
      <c r="E28" s="276"/>
      <c r="F28" s="276"/>
      <c r="G28" s="276"/>
      <c r="H28" s="276"/>
      <c r="I28" s="276"/>
      <c r="J28" s="276"/>
      <c r="R28" s="267"/>
      <c r="V28" s="267"/>
    </row>
    <row r="29" spans="1:22" s="266" customFormat="1" ht="13.8" x14ac:dyDescent="0.25">
      <c r="A29" s="268">
        <v>321</v>
      </c>
      <c r="B29" s="275">
        <v>0</v>
      </c>
      <c r="C29" s="272">
        <v>315000</v>
      </c>
      <c r="D29" s="272"/>
      <c r="E29" s="272">
        <v>0</v>
      </c>
      <c r="F29" s="272">
        <v>315000</v>
      </c>
      <c r="G29" s="272"/>
      <c r="H29" s="272">
        <v>0</v>
      </c>
      <c r="I29" s="272">
        <v>315000</v>
      </c>
      <c r="J29" s="275"/>
      <c r="R29" s="267"/>
      <c r="V29" s="267"/>
    </row>
    <row r="30" spans="1:22" s="266" customFormat="1" ht="13.8" x14ac:dyDescent="0.25">
      <c r="A30" s="268">
        <v>340</v>
      </c>
      <c r="B30" s="272"/>
      <c r="C30" s="272"/>
      <c r="D30" s="272"/>
      <c r="E30" s="272"/>
      <c r="F30" s="272"/>
      <c r="G30" s="272"/>
      <c r="H30" s="272"/>
      <c r="I30" s="272"/>
      <c r="J30" s="272"/>
      <c r="R30" s="267"/>
      <c r="V30" s="267"/>
    </row>
    <row r="31" spans="1:22" s="266" customFormat="1" ht="13.8" x14ac:dyDescent="0.25">
      <c r="A31" s="268">
        <v>350</v>
      </c>
      <c r="B31" s="272"/>
      <c r="C31" s="272"/>
      <c r="D31" s="272"/>
      <c r="E31" s="272"/>
      <c r="F31" s="272"/>
      <c r="G31" s="272"/>
      <c r="H31" s="272"/>
      <c r="I31" s="272"/>
      <c r="J31" s="272"/>
      <c r="R31" s="267"/>
      <c r="V31" s="267"/>
    </row>
    <row r="32" spans="1:22" s="266" customFormat="1" ht="13.8" x14ac:dyDescent="0.25">
      <c r="A32" s="268">
        <v>360</v>
      </c>
      <c r="B32" s="272"/>
      <c r="C32" s="272"/>
      <c r="D32" s="272"/>
      <c r="E32" s="272"/>
      <c r="F32" s="272"/>
      <c r="G32" s="272"/>
      <c r="H32" s="272"/>
      <c r="I32" s="272"/>
      <c r="J32" s="272"/>
      <c r="R32" s="267"/>
      <c r="V32" s="267"/>
    </row>
    <row r="33" spans="1:22" s="266" customFormat="1" ht="13.8" x14ac:dyDescent="0.25">
      <c r="A33" s="268">
        <v>851</v>
      </c>
      <c r="B33" s="272"/>
      <c r="C33" s="275"/>
      <c r="D33" s="275"/>
      <c r="E33" s="275"/>
      <c r="F33" s="275"/>
      <c r="G33" s="275"/>
      <c r="H33" s="275"/>
      <c r="I33" s="275"/>
      <c r="J33" s="275"/>
      <c r="R33" s="267"/>
      <c r="V33" s="267"/>
    </row>
    <row r="34" spans="1:22" s="266" customFormat="1" ht="13.8" x14ac:dyDescent="0.25">
      <c r="A34" s="268">
        <v>852</v>
      </c>
      <c r="B34" s="277">
        <v>0</v>
      </c>
      <c r="C34" s="272">
        <v>0</v>
      </c>
      <c r="D34" s="272"/>
      <c r="E34" s="272">
        <v>0</v>
      </c>
      <c r="F34" s="272">
        <v>0</v>
      </c>
      <c r="G34" s="272"/>
      <c r="H34" s="272">
        <v>0</v>
      </c>
      <c r="I34" s="272">
        <v>0</v>
      </c>
      <c r="J34" s="272"/>
      <c r="R34" s="267"/>
      <c r="V34" s="267"/>
    </row>
    <row r="35" spans="1:22" s="266" customFormat="1" ht="13.8" x14ac:dyDescent="0.25">
      <c r="A35" s="268">
        <v>853</v>
      </c>
      <c r="B35" s="272">
        <v>0</v>
      </c>
      <c r="C35" s="272">
        <v>0</v>
      </c>
      <c r="D35" s="272"/>
      <c r="E35" s="272">
        <v>0</v>
      </c>
      <c r="F35" s="272">
        <v>0</v>
      </c>
      <c r="G35" s="272"/>
      <c r="H35" s="272">
        <v>0</v>
      </c>
      <c r="I35" s="272">
        <v>0</v>
      </c>
      <c r="J35" s="272"/>
      <c r="R35" s="267"/>
      <c r="V35" s="267"/>
    </row>
    <row r="36" spans="1:22" s="266" customFormat="1" ht="13.8" x14ac:dyDescent="0.25">
      <c r="A36" s="268">
        <v>613</v>
      </c>
      <c r="B36" s="272" t="s">
        <v>8</v>
      </c>
      <c r="C36" s="272" t="s">
        <v>8</v>
      </c>
      <c r="D36" s="272" t="s">
        <v>8</v>
      </c>
      <c r="E36" s="272" t="s">
        <v>8</v>
      </c>
      <c r="F36" s="272" t="s">
        <v>8</v>
      </c>
      <c r="G36" s="272" t="s">
        <v>8</v>
      </c>
      <c r="H36" s="272" t="s">
        <v>8</v>
      </c>
      <c r="I36" s="272" t="s">
        <v>8</v>
      </c>
      <c r="J36" s="272" t="s">
        <v>8</v>
      </c>
      <c r="R36" s="267"/>
      <c r="V36" s="267"/>
    </row>
    <row r="37" spans="1:22" s="266" customFormat="1" ht="13.8" x14ac:dyDescent="0.25">
      <c r="A37" s="268">
        <v>623</v>
      </c>
      <c r="B37" s="272" t="s">
        <v>8</v>
      </c>
      <c r="C37" s="272" t="s">
        <v>8</v>
      </c>
      <c r="D37" s="272" t="s">
        <v>8</v>
      </c>
      <c r="E37" s="272" t="s">
        <v>8</v>
      </c>
      <c r="F37" s="272" t="s">
        <v>8</v>
      </c>
      <c r="G37" s="272" t="s">
        <v>8</v>
      </c>
      <c r="H37" s="272" t="s">
        <v>8</v>
      </c>
      <c r="I37" s="272" t="s">
        <v>8</v>
      </c>
      <c r="J37" s="272" t="s">
        <v>8</v>
      </c>
      <c r="R37" s="267"/>
      <c r="V37" s="267"/>
    </row>
    <row r="38" spans="1:22" s="266" customFormat="1" ht="13.8" x14ac:dyDescent="0.25">
      <c r="A38" s="268">
        <v>634</v>
      </c>
      <c r="B38" s="272" t="s">
        <v>8</v>
      </c>
      <c r="C38" s="272" t="s">
        <v>8</v>
      </c>
      <c r="D38" s="272" t="s">
        <v>8</v>
      </c>
      <c r="E38" s="272" t="s">
        <v>8</v>
      </c>
      <c r="F38" s="272" t="s">
        <v>8</v>
      </c>
      <c r="G38" s="272" t="s">
        <v>8</v>
      </c>
      <c r="H38" s="272" t="s">
        <v>8</v>
      </c>
      <c r="I38" s="272" t="s">
        <v>8</v>
      </c>
      <c r="J38" s="272" t="s">
        <v>8</v>
      </c>
      <c r="R38" s="267"/>
      <c r="V38" s="267"/>
    </row>
    <row r="39" spans="1:22" s="266" customFormat="1" ht="13.8" x14ac:dyDescent="0.25">
      <c r="A39" s="268">
        <v>810</v>
      </c>
      <c r="B39" s="272" t="s">
        <v>8</v>
      </c>
      <c r="C39" s="272" t="s">
        <v>8</v>
      </c>
      <c r="D39" s="272" t="s">
        <v>8</v>
      </c>
      <c r="E39" s="272" t="s">
        <v>8</v>
      </c>
      <c r="F39" s="272" t="s">
        <v>8</v>
      </c>
      <c r="G39" s="272" t="s">
        <v>8</v>
      </c>
      <c r="H39" s="272" t="s">
        <v>8</v>
      </c>
      <c r="I39" s="272" t="s">
        <v>8</v>
      </c>
      <c r="J39" s="272" t="s">
        <v>8</v>
      </c>
      <c r="R39" s="267"/>
      <c r="V39" s="267"/>
    </row>
    <row r="40" spans="1:22" s="266" customFormat="1" ht="13.8" x14ac:dyDescent="0.25">
      <c r="A40" s="268">
        <v>831</v>
      </c>
      <c r="B40" s="272"/>
      <c r="C40" s="272"/>
      <c r="D40" s="272"/>
      <c r="E40" s="272"/>
      <c r="F40" s="272"/>
      <c r="G40" s="272"/>
      <c r="H40" s="272"/>
      <c r="I40" s="272"/>
      <c r="J40" s="272"/>
      <c r="R40" s="267"/>
      <c r="V40" s="267"/>
    </row>
    <row r="41" spans="1:22" s="266" customFormat="1" ht="13.8" x14ac:dyDescent="0.25">
      <c r="A41" s="268">
        <v>244</v>
      </c>
      <c r="B41" s="272">
        <v>22848200</v>
      </c>
      <c r="C41" s="272">
        <v>6021165.8100000005</v>
      </c>
      <c r="D41" s="272"/>
      <c r="E41" s="272">
        <v>10832100</v>
      </c>
      <c r="F41" s="272">
        <v>5520718.75</v>
      </c>
      <c r="G41" s="272"/>
      <c r="H41" s="272">
        <v>5878500</v>
      </c>
      <c r="I41" s="272">
        <v>5532731.0899999999</v>
      </c>
      <c r="J41" s="272"/>
      <c r="R41" s="267"/>
      <c r="V41" s="267"/>
    </row>
    <row r="42" spans="1:22" s="266" customFormat="1" ht="13.8" x14ac:dyDescent="0.25">
      <c r="A42" s="268">
        <v>323</v>
      </c>
      <c r="B42" s="272">
        <v>0</v>
      </c>
      <c r="C42" s="272">
        <v>5065700</v>
      </c>
      <c r="D42" s="272"/>
      <c r="E42" s="272">
        <v>0</v>
      </c>
      <c r="F42" s="272">
        <v>5018500</v>
      </c>
      <c r="G42" s="272"/>
      <c r="H42" s="272">
        <v>0</v>
      </c>
      <c r="I42" s="272">
        <v>5104900</v>
      </c>
      <c r="J42" s="272"/>
      <c r="R42" s="267"/>
      <c r="V42" s="267"/>
    </row>
    <row r="43" spans="1:22" s="266" customFormat="1" ht="13.8" x14ac:dyDescent="0.25">
      <c r="A43" s="268">
        <v>247</v>
      </c>
      <c r="B43" s="272">
        <v>5880500</v>
      </c>
      <c r="C43" s="272">
        <v>0</v>
      </c>
      <c r="D43" s="272"/>
      <c r="E43" s="272">
        <v>5880500</v>
      </c>
      <c r="F43" s="272">
        <v>0</v>
      </c>
      <c r="G43" s="272"/>
      <c r="H43" s="272">
        <v>5880500</v>
      </c>
      <c r="I43" s="272">
        <v>0</v>
      </c>
      <c r="J43" s="272"/>
      <c r="R43" s="267"/>
      <c r="V43" s="267"/>
    </row>
  </sheetData>
  <mergeCells count="26">
    <mergeCell ref="S1:V1"/>
    <mergeCell ref="A2:A3"/>
    <mergeCell ref="E2:E3"/>
    <mergeCell ref="H2:H3"/>
    <mergeCell ref="I2:I3"/>
    <mergeCell ref="J2:J3"/>
    <mergeCell ref="K2:K3"/>
    <mergeCell ref="L2:L3"/>
    <mergeCell ref="S2:S3"/>
    <mergeCell ref="T2:T3"/>
    <mergeCell ref="U2:U3"/>
    <mergeCell ref="V2:V3"/>
    <mergeCell ref="B3:D3"/>
    <mergeCell ref="F3:G3"/>
    <mergeCell ref="R2:R3"/>
    <mergeCell ref="M2:M3"/>
    <mergeCell ref="A18:A19"/>
    <mergeCell ref="B18:D18"/>
    <mergeCell ref="E18:G18"/>
    <mergeCell ref="H18:J18"/>
    <mergeCell ref="B1:H1"/>
    <mergeCell ref="I1:R1"/>
    <mergeCell ref="N2:N3"/>
    <mergeCell ref="O2:O3"/>
    <mergeCell ref="P2:P3"/>
    <mergeCell ref="Q2:Q3"/>
  </mergeCells>
  <pageMargins left="0.7" right="0.7" top="0.75" bottom="0.75" header="0.3" footer="0.3"/>
  <pageSetup paperSize="9" orientation="portrait" horizontalDpi="4294967294" vertic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 ПФХД</vt:lpstr>
      <vt:lpstr>ПФХД</vt:lpstr>
      <vt:lpstr>Закупка ТРУ</vt:lpstr>
      <vt:lpstr>4</vt:lpstr>
      <vt:lpstr>ПФХД!Заголовки_для_печати</vt:lpstr>
      <vt:lpstr>'Закупка ТРУ'!Область_печати</vt:lpstr>
      <vt:lpstr>ПФХД!Область_печати</vt:lpstr>
      <vt:lpstr>'Титул ПФХД'!Область_печати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Екатерина Николаевна</dc:creator>
  <cp:lastModifiedBy>Софин Александр Сергеевич</cp:lastModifiedBy>
  <cp:lastPrinted>2022-05-06T02:33:14Z</cp:lastPrinted>
  <dcterms:created xsi:type="dcterms:W3CDTF">2016-11-07T02:42:14Z</dcterms:created>
  <dcterms:modified xsi:type="dcterms:W3CDTF">2022-05-06T02:33:15Z</dcterms:modified>
</cp:coreProperties>
</file>